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filterPrivacy="1" defaultThemeVersion="124226"/>
  <xr:revisionPtr revIDLastSave="0" documentId="13_ncr:1_{BA38954E-F88B-4AEB-9200-3182B505C343}" xr6:coauthVersionLast="47" xr6:coauthVersionMax="47" xr10:uidLastSave="{00000000-0000-0000-0000-000000000000}"/>
  <bookViews>
    <workbookView xWindow="28680" yWindow="1140" windowWidth="19440" windowHeight="15150" xr2:uid="{00000000-000D-0000-FFFF-FFFF00000000}"/>
  </bookViews>
  <sheets>
    <sheet name="連結貸借対照表推移" sheetId="2" r:id="rId1"/>
    <sheet name="連結損益計算書推移" sheetId="20" r:id="rId2"/>
    <sheet name="連結キャッシュ・フロー計算書推移" sheetId="21" r:id="rId3"/>
  </sheets>
  <definedNames>
    <definedName name="_xlnm.Print_Area" localSheetId="2">連結キャッシュ・フロー計算書推移!$A$1:$J$74</definedName>
    <definedName name="_xlnm.Print_Area" localSheetId="1">連結損益計算書推移!$A$1:$J$21</definedName>
    <definedName name="_xlnm.Print_Area" localSheetId="0">連結貸借対照表推移!$A$1:$I$80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21" l="1"/>
  <c r="K65" i="21"/>
  <c r="K64" i="21"/>
  <c r="K62" i="21"/>
  <c r="K58" i="21"/>
  <c r="K57" i="21"/>
  <c r="K53" i="21"/>
  <c r="K50" i="21"/>
  <c r="K48" i="21"/>
  <c r="K47" i="21"/>
  <c r="K38" i="21"/>
  <c r="K37" i="21"/>
  <c r="K32" i="21"/>
  <c r="K31" i="21"/>
  <c r="K28" i="21"/>
  <c r="K24" i="21"/>
  <c r="K16" i="21"/>
  <c r="K16" i="20"/>
  <c r="K68" i="2"/>
  <c r="K33" i="2"/>
  <c r="K13" i="2"/>
  <c r="K8" i="2"/>
  <c r="J66" i="21" l="1"/>
  <c r="J48" i="21"/>
  <c r="J29" i="21"/>
  <c r="J34" i="21" s="1"/>
  <c r="J18" i="20" l="1"/>
  <c r="J7" i="20"/>
  <c r="J9" i="20" s="1"/>
  <c r="J12" i="20" s="1"/>
  <c r="J15" i="20" s="1"/>
  <c r="J19" i="20" s="1"/>
  <c r="J21" i="20" s="1"/>
  <c r="J75" i="2"/>
  <c r="J69" i="2"/>
  <c r="J77" i="2" s="1"/>
  <c r="J60" i="2"/>
  <c r="J51" i="2"/>
  <c r="J34" i="2"/>
  <c r="J26" i="2"/>
  <c r="J22" i="2"/>
  <c r="J14" i="2"/>
  <c r="J61" i="2" l="1"/>
  <c r="J78" i="2" s="1"/>
  <c r="J35" i="2"/>
  <c r="J36" i="2" s="1"/>
  <c r="I69" i="21"/>
  <c r="I74" i="21" s="1"/>
  <c r="J69" i="21" s="1"/>
  <c r="J74" i="21" s="1"/>
  <c r="I66" i="21"/>
  <c r="I48" i="21"/>
  <c r="I29" i="21"/>
  <c r="I34" i="21" s="1"/>
  <c r="I18" i="20" l="1"/>
  <c r="I7" i="20"/>
  <c r="I9" i="20" s="1"/>
  <c r="I12" i="20" s="1"/>
  <c r="I15" i="20" s="1"/>
  <c r="I19" i="20" s="1"/>
  <c r="I21" i="20" s="1"/>
  <c r="I75" i="2"/>
  <c r="I69" i="2"/>
  <c r="I60" i="2"/>
  <c r="I51" i="2"/>
  <c r="I34" i="2"/>
  <c r="I26" i="2"/>
  <c r="I22" i="2"/>
  <c r="I14" i="2"/>
  <c r="I61" i="2" l="1"/>
  <c r="I35" i="2"/>
  <c r="I36" i="2"/>
  <c r="I77" i="2"/>
  <c r="I78" i="2" s="1"/>
  <c r="F47" i="21"/>
  <c r="B59" i="2"/>
  <c r="B78" i="2"/>
  <c r="B32" i="2"/>
</calcChain>
</file>

<file path=xl/sharedStrings.xml><?xml version="1.0" encoding="utf-8"?>
<sst xmlns="http://schemas.openxmlformats.org/spreadsheetml/2006/main" count="506" uniqueCount="195">
  <si>
    <t>開示科目名</t>
  </si>
  <si>
    <t>売上高</t>
  </si>
  <si>
    <t>売上原価</t>
  </si>
  <si>
    <t>売上総利益</t>
  </si>
  <si>
    <t>販売費及び一般管理費</t>
  </si>
  <si>
    <t>営業利益</t>
  </si>
  <si>
    <t>営業外収益</t>
  </si>
  <si>
    <t>その他</t>
  </si>
  <si>
    <t>営業外費用</t>
  </si>
  <si>
    <t>支払利息</t>
  </si>
  <si>
    <t>特別利益</t>
  </si>
  <si>
    <t>特別損失</t>
  </si>
  <si>
    <t>資産除去債務会計基準の適用に伴う影響額</t>
  </si>
  <si>
    <t>法人税、住民税及び事業税</t>
  </si>
  <si>
    <t>法人税等調整額</t>
  </si>
  <si>
    <t>法人税等合計</t>
  </si>
  <si>
    <t>資産の部</t>
  </si>
  <si>
    <t>流動資産</t>
  </si>
  <si>
    <t>現金及び預金</t>
  </si>
  <si>
    <t>受取手形及び売掛金</t>
  </si>
  <si>
    <t>商品及び製品</t>
  </si>
  <si>
    <t>仕掛品</t>
  </si>
  <si>
    <t>原材料及び貯蔵品</t>
  </si>
  <si>
    <t>貸倒引当金</t>
  </si>
  <si>
    <t>流動資産合計</t>
  </si>
  <si>
    <t>固定資産</t>
  </si>
  <si>
    <t>有形固定資産</t>
  </si>
  <si>
    <t>建物及び構築物（純額）</t>
  </si>
  <si>
    <t>機械装置及び運搬具（純額）</t>
  </si>
  <si>
    <t>土地</t>
  </si>
  <si>
    <t>建設仮勘定</t>
  </si>
  <si>
    <t>その他（純額）</t>
  </si>
  <si>
    <t>有形固定資産合計</t>
  </si>
  <si>
    <t>無形固定資産</t>
  </si>
  <si>
    <t>のれん</t>
  </si>
  <si>
    <t>無形固定資産合計</t>
  </si>
  <si>
    <t>投資その他の資産</t>
  </si>
  <si>
    <t>投資有価証券</t>
  </si>
  <si>
    <t>投資その他の資産合計</t>
  </si>
  <si>
    <t>固定資産合計</t>
  </si>
  <si>
    <t>資産合計</t>
  </si>
  <si>
    <t>負債及び純資産の部</t>
  </si>
  <si>
    <t>負債の部</t>
  </si>
  <si>
    <t>流動負債</t>
  </si>
  <si>
    <t>支払手形及び買掛金</t>
  </si>
  <si>
    <t>短期借入金</t>
  </si>
  <si>
    <t>1年内償還予定の社債</t>
  </si>
  <si>
    <t>1年内返済予定の長期借入金</t>
  </si>
  <si>
    <t>未払法人税等</t>
  </si>
  <si>
    <t>流動負債合計</t>
  </si>
  <si>
    <t>固定負債</t>
  </si>
  <si>
    <t>社債</t>
  </si>
  <si>
    <t>長期借入金</t>
  </si>
  <si>
    <t>事業構造改善引当金</t>
  </si>
  <si>
    <t>固定負債合計</t>
  </si>
  <si>
    <t>負債合計</t>
  </si>
  <si>
    <t>純資産の部</t>
  </si>
  <si>
    <t>株主資本</t>
  </si>
  <si>
    <t>資本金</t>
  </si>
  <si>
    <t>資本剰余金</t>
  </si>
  <si>
    <t>利益剰余金</t>
  </si>
  <si>
    <t>自己株式</t>
  </si>
  <si>
    <t>株主資本合計</t>
  </si>
  <si>
    <t>その他有価証券評価差額金</t>
  </si>
  <si>
    <t>繰延ヘッジ損益</t>
  </si>
  <si>
    <t>為替換算調整勘定</t>
  </si>
  <si>
    <t>純資産合計</t>
  </si>
  <si>
    <t>負債純資産合計</t>
  </si>
  <si>
    <t>事業構造改善費用</t>
  </si>
  <si>
    <t>営業活動によるキャッシュ・フロー</t>
  </si>
  <si>
    <t>減価償却費</t>
  </si>
  <si>
    <t>受取利息及び受取配当金</t>
  </si>
  <si>
    <t>為替差損益（△は益）</t>
  </si>
  <si>
    <t>有形固定資産除却損</t>
  </si>
  <si>
    <t>投資有価証券評価損益（△は益）</t>
  </si>
  <si>
    <t>売上債権の増減額（△は増加）</t>
  </si>
  <si>
    <t>たな卸資産の増減額（△は増加）</t>
  </si>
  <si>
    <t>仕入債務の増減額（△は減少）</t>
  </si>
  <si>
    <t>退職給付引当金の増減額（△は減少）</t>
  </si>
  <si>
    <t>未払費用の増減額（△は減少）</t>
  </si>
  <si>
    <t>小計</t>
  </si>
  <si>
    <t>利息及び配当金の受取額</t>
  </si>
  <si>
    <t>利息の支払額</t>
  </si>
  <si>
    <t>投資活動によるキャッシュ・フロー</t>
  </si>
  <si>
    <t>関係会社出資金の払込による支出</t>
  </si>
  <si>
    <t>短期貸付金の純増減額（△は増加）</t>
  </si>
  <si>
    <t>有形固定資産の取得による支出</t>
  </si>
  <si>
    <t>無形固定資産の取得による支出</t>
  </si>
  <si>
    <t>財務活動によるキャッシュ・フロー</t>
  </si>
  <si>
    <t>短期借入金の純増減額（△は減少）</t>
  </si>
  <si>
    <t>長期借入れによる収入</t>
  </si>
  <si>
    <t>長期借入金の返済による支出</t>
  </si>
  <si>
    <t>社債の発行による収入</t>
  </si>
  <si>
    <t>社債の償還による支出</t>
  </si>
  <si>
    <t>配当金の支払額</t>
  </si>
  <si>
    <t>現金及び現金同等物に係る換算差額</t>
  </si>
  <si>
    <t>現金及び現金同等物の増減額（△は減少）</t>
  </si>
  <si>
    <t>現金及び現金同等物の期首残高</t>
  </si>
  <si>
    <t>現金及び現金同等物の期末残高</t>
  </si>
  <si>
    <t>投資有価証券の取得による支出</t>
  </si>
  <si>
    <t>-</t>
    <phoneticPr fontId="2"/>
  </si>
  <si>
    <t>未払費用</t>
    <rPh sb="3" eb="4">
      <t>ヨウ</t>
    </rPh>
    <phoneticPr fontId="2"/>
  </si>
  <si>
    <t>リース債務</t>
    <rPh sb="3" eb="5">
      <t>サイム</t>
    </rPh>
    <phoneticPr fontId="2"/>
  </si>
  <si>
    <t>-</t>
    <phoneticPr fontId="2"/>
  </si>
  <si>
    <t>セール・アンド・リースバックによる収入</t>
    <rPh sb="17" eb="19">
      <t>シュウニュウ</t>
    </rPh>
    <phoneticPr fontId="2"/>
  </si>
  <si>
    <t>2014年3月期</t>
    <rPh sb="4" eb="5">
      <t>ネン</t>
    </rPh>
    <rPh sb="6" eb="8">
      <t>ガツキ</t>
    </rPh>
    <phoneticPr fontId="2"/>
  </si>
  <si>
    <t>UACJ　連結キャッシュ・フロー計算書推移</t>
    <rPh sb="5" eb="7">
      <t>レンケツ</t>
    </rPh>
    <rPh sb="16" eb="19">
      <t>ケイサンショ</t>
    </rPh>
    <rPh sb="19" eb="21">
      <t>スイイ</t>
    </rPh>
    <phoneticPr fontId="2"/>
  </si>
  <si>
    <t>UACJ　連結損益計算書推移</t>
    <rPh sb="5" eb="7">
      <t>レンケツ</t>
    </rPh>
    <rPh sb="7" eb="9">
      <t>ソンエキ</t>
    </rPh>
    <rPh sb="9" eb="12">
      <t>ケイサンショ</t>
    </rPh>
    <rPh sb="12" eb="14">
      <t>スイイ</t>
    </rPh>
    <phoneticPr fontId="2"/>
  </si>
  <si>
    <t>UACJ　連結貸借対照表推移</t>
    <rPh sb="5" eb="7">
      <t>レンケツ</t>
    </rPh>
    <rPh sb="7" eb="9">
      <t>タイシャク</t>
    </rPh>
    <rPh sb="9" eb="12">
      <t>タイショウヒョウ</t>
    </rPh>
    <rPh sb="12" eb="14">
      <t>スイイ</t>
    </rPh>
    <phoneticPr fontId="2"/>
  </si>
  <si>
    <t>退職給付に係る資産</t>
    <rPh sb="0" eb="2">
      <t>タイショク</t>
    </rPh>
    <rPh sb="2" eb="4">
      <t>キュウフ</t>
    </rPh>
    <rPh sb="5" eb="6">
      <t>カカ</t>
    </rPh>
    <rPh sb="7" eb="9">
      <t>シサン</t>
    </rPh>
    <phoneticPr fontId="2"/>
  </si>
  <si>
    <t>災害損失引当金</t>
    <rPh sb="0" eb="2">
      <t>サイガイ</t>
    </rPh>
    <rPh sb="2" eb="4">
      <t>ソンシツ</t>
    </rPh>
    <rPh sb="4" eb="6">
      <t>ヒキアテ</t>
    </rPh>
    <rPh sb="6" eb="7">
      <t>キン</t>
    </rPh>
    <phoneticPr fontId="2"/>
  </si>
  <si>
    <t>退職給付に係る負債</t>
    <rPh sb="0" eb="2">
      <t>タイショク</t>
    </rPh>
    <rPh sb="2" eb="4">
      <t>キュウフ</t>
    </rPh>
    <rPh sb="5" eb="6">
      <t>カカ</t>
    </rPh>
    <rPh sb="7" eb="9">
      <t>フサイ</t>
    </rPh>
    <phoneticPr fontId="2"/>
  </si>
  <si>
    <t>退職給付に係る調整累計額</t>
    <rPh sb="0" eb="2">
      <t>タイショク</t>
    </rPh>
    <rPh sb="2" eb="4">
      <t>キュウフ</t>
    </rPh>
    <rPh sb="5" eb="6">
      <t>カカ</t>
    </rPh>
    <rPh sb="7" eb="9">
      <t>チョウセイ</t>
    </rPh>
    <rPh sb="9" eb="11">
      <t>ルイケイ</t>
    </rPh>
    <rPh sb="11" eb="12">
      <t>ガク</t>
    </rPh>
    <phoneticPr fontId="2"/>
  </si>
  <si>
    <t>合併に伴う現金及び現金同等物の増加額</t>
    <rPh sb="0" eb="2">
      <t>ガッペイ</t>
    </rPh>
    <rPh sb="3" eb="4">
      <t>トモナ</t>
    </rPh>
    <rPh sb="5" eb="7">
      <t>ゲンキン</t>
    </rPh>
    <rPh sb="7" eb="8">
      <t>オヨ</t>
    </rPh>
    <rPh sb="9" eb="11">
      <t>ゲンキン</t>
    </rPh>
    <rPh sb="11" eb="13">
      <t>ドウトウ</t>
    </rPh>
    <rPh sb="13" eb="14">
      <t>ブツ</t>
    </rPh>
    <rPh sb="15" eb="17">
      <t>ゾウカ</t>
    </rPh>
    <rPh sb="17" eb="18">
      <t>ガク</t>
    </rPh>
    <phoneticPr fontId="2"/>
  </si>
  <si>
    <t>のれん償却額</t>
    <rPh sb="3" eb="6">
      <t>ショウキャクガク</t>
    </rPh>
    <phoneticPr fontId="2"/>
  </si>
  <si>
    <t>持分法による投資損益(△は益)</t>
    <rPh sb="0" eb="3">
      <t>モチブンポウ</t>
    </rPh>
    <rPh sb="6" eb="8">
      <t>トウシ</t>
    </rPh>
    <rPh sb="8" eb="10">
      <t>ソンエキ</t>
    </rPh>
    <rPh sb="13" eb="14">
      <t>エキ</t>
    </rPh>
    <phoneticPr fontId="2"/>
  </si>
  <si>
    <t>段階取得に係る差損益(△は益)</t>
    <rPh sb="0" eb="2">
      <t>ダンカイ</t>
    </rPh>
    <rPh sb="2" eb="4">
      <t>シュトク</t>
    </rPh>
    <rPh sb="5" eb="6">
      <t>カカ</t>
    </rPh>
    <rPh sb="7" eb="9">
      <t>サソン</t>
    </rPh>
    <rPh sb="9" eb="10">
      <t>エキ</t>
    </rPh>
    <rPh sb="13" eb="14">
      <t>エキ</t>
    </rPh>
    <phoneticPr fontId="2"/>
  </si>
  <si>
    <t>リース債務の返済による支出</t>
    <rPh sb="3" eb="5">
      <t>サイム</t>
    </rPh>
    <rPh sb="6" eb="8">
      <t>ヘンサイ</t>
    </rPh>
    <rPh sb="11" eb="13">
      <t>シシュツ</t>
    </rPh>
    <phoneticPr fontId="2"/>
  </si>
  <si>
    <t>コマーシャル・ペーパー</t>
    <phoneticPr fontId="2"/>
  </si>
  <si>
    <t>関係会社株式の取得による支出</t>
    <rPh sb="4" eb="6">
      <t>カブシキ</t>
    </rPh>
    <rPh sb="7" eb="9">
      <t>シュトク</t>
    </rPh>
    <rPh sb="12" eb="14">
      <t>シシュツ</t>
    </rPh>
    <phoneticPr fontId="2"/>
  </si>
  <si>
    <t>退職給付に係る負債の増減額(△は減少)</t>
    <rPh sb="0" eb="2">
      <t>タイショク</t>
    </rPh>
    <rPh sb="2" eb="4">
      <t>キュウフ</t>
    </rPh>
    <rPh sb="5" eb="6">
      <t>カカ</t>
    </rPh>
    <rPh sb="7" eb="9">
      <t>フサイ</t>
    </rPh>
    <rPh sb="10" eb="13">
      <t>ゾウゲンガク</t>
    </rPh>
    <rPh sb="16" eb="18">
      <t>ゲンショウ</t>
    </rPh>
    <phoneticPr fontId="2"/>
  </si>
  <si>
    <t>2015年3月期</t>
    <rPh sb="4" eb="5">
      <t>ネン</t>
    </rPh>
    <rPh sb="6" eb="8">
      <t>ガツキ</t>
    </rPh>
    <phoneticPr fontId="2"/>
  </si>
  <si>
    <t>2016年3月期</t>
    <rPh sb="4" eb="5">
      <t>ネン</t>
    </rPh>
    <rPh sb="6" eb="8">
      <t>ガツキ</t>
    </rPh>
    <phoneticPr fontId="2"/>
  </si>
  <si>
    <t>（単位：百万円）</t>
    <phoneticPr fontId="2"/>
  </si>
  <si>
    <t>受取保険金</t>
    <rPh sb="2" eb="5">
      <t>ホケンキン</t>
    </rPh>
    <phoneticPr fontId="2"/>
  </si>
  <si>
    <t>-</t>
    <phoneticPr fontId="2"/>
  </si>
  <si>
    <t>保険金の受取額</t>
    <rPh sb="0" eb="3">
      <t>ホケンキン</t>
    </rPh>
    <rPh sb="4" eb="6">
      <t>ウケトリ</t>
    </rPh>
    <rPh sb="6" eb="7">
      <t>ガク</t>
    </rPh>
    <phoneticPr fontId="2"/>
  </si>
  <si>
    <t>コマーシャル・ペーパーの純増減額（△は減少）</t>
    <rPh sb="12" eb="14">
      <t>ジュンゾウ</t>
    </rPh>
    <rPh sb="14" eb="16">
      <t>ゲンガク</t>
    </rPh>
    <rPh sb="19" eb="21">
      <t>ゲンショウ</t>
    </rPh>
    <phoneticPr fontId="2"/>
  </si>
  <si>
    <t>非支配株主への配当金の支払額</t>
    <rPh sb="0" eb="1">
      <t>ヒ</t>
    </rPh>
    <rPh sb="1" eb="3">
      <t>シハイ</t>
    </rPh>
    <rPh sb="3" eb="5">
      <t>カブヌシ</t>
    </rPh>
    <phoneticPr fontId="2"/>
  </si>
  <si>
    <t>セール・アンド・割賦バックによる収入</t>
    <rPh sb="8" eb="10">
      <t>カップ</t>
    </rPh>
    <rPh sb="16" eb="18">
      <t>シュウニュウ</t>
    </rPh>
    <phoneticPr fontId="2"/>
  </si>
  <si>
    <t>当期純利益</t>
    <phoneticPr fontId="2"/>
  </si>
  <si>
    <t>連結の範囲の変更に伴う現金及び
現金同等物の増減額（△は減少）</t>
    <rPh sb="0" eb="2">
      <t>レンケツ</t>
    </rPh>
    <rPh sb="3" eb="5">
      <t>ハンイ</t>
    </rPh>
    <rPh sb="6" eb="8">
      <t>ヘンコウ</t>
    </rPh>
    <rPh sb="9" eb="10">
      <t>トモナ</t>
    </rPh>
    <rPh sb="11" eb="13">
      <t>ゲンキン</t>
    </rPh>
    <rPh sb="13" eb="14">
      <t>オヨ</t>
    </rPh>
    <rPh sb="16" eb="18">
      <t>ゲンキン</t>
    </rPh>
    <rPh sb="18" eb="20">
      <t>ドウトウ</t>
    </rPh>
    <rPh sb="20" eb="21">
      <t>ブツ</t>
    </rPh>
    <rPh sb="22" eb="24">
      <t>ゾウゲン</t>
    </rPh>
    <rPh sb="24" eb="25">
      <t>ガク</t>
    </rPh>
    <rPh sb="28" eb="30">
      <t>ゲンショウ</t>
    </rPh>
    <phoneticPr fontId="2"/>
  </si>
  <si>
    <t>経常利益</t>
    <phoneticPr fontId="2"/>
  </si>
  <si>
    <t>税金等調整前当期純利益</t>
    <phoneticPr fontId="2"/>
  </si>
  <si>
    <t>非支配株主に帰属する当期純利益</t>
    <rPh sb="0" eb="1">
      <t>ヒ</t>
    </rPh>
    <rPh sb="1" eb="3">
      <t>シハイ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2"/>
  </si>
  <si>
    <t>親会社株主に帰属する当期純利益</t>
    <rPh sb="0" eb="3">
      <t>オヤガイシャ</t>
    </rPh>
    <rPh sb="3" eb="5">
      <t>カブヌシ</t>
    </rPh>
    <rPh sb="6" eb="8">
      <t>キゾク</t>
    </rPh>
    <phoneticPr fontId="2"/>
  </si>
  <si>
    <t>非支配株主持分</t>
    <rPh sb="0" eb="1">
      <t>ヒ</t>
    </rPh>
    <rPh sb="1" eb="3">
      <t>シハイ</t>
    </rPh>
    <phoneticPr fontId="2"/>
  </si>
  <si>
    <t>税金等調整前当期純利益</t>
    <phoneticPr fontId="2"/>
  </si>
  <si>
    <t>法人税等の支払額</t>
    <phoneticPr fontId="2"/>
  </si>
  <si>
    <t>2017年3月期</t>
    <phoneticPr fontId="2"/>
  </si>
  <si>
    <t>-</t>
    <phoneticPr fontId="2"/>
  </si>
  <si>
    <t>連結の範囲の変更を伴う子会社出資持分の取得による支出</t>
    <rPh sb="0" eb="2">
      <t>レンケツ</t>
    </rPh>
    <rPh sb="3" eb="5">
      <t>ハンイ</t>
    </rPh>
    <rPh sb="6" eb="8">
      <t>ヘンコウ</t>
    </rPh>
    <rPh sb="9" eb="10">
      <t>トモナ</t>
    </rPh>
    <rPh sb="11" eb="14">
      <t>コガイシャ</t>
    </rPh>
    <rPh sb="14" eb="16">
      <t>シュッシ</t>
    </rPh>
    <rPh sb="16" eb="18">
      <t>モチブン</t>
    </rPh>
    <rPh sb="19" eb="21">
      <t>シュトク</t>
    </rPh>
    <rPh sb="24" eb="26">
      <t>シシュツ</t>
    </rPh>
    <phoneticPr fontId="2"/>
  </si>
  <si>
    <t>関係会社出資金の取得による支出</t>
    <rPh sb="0" eb="2">
      <t>カンケイ</t>
    </rPh>
    <rPh sb="2" eb="4">
      <t>ガイシャ</t>
    </rPh>
    <rPh sb="4" eb="7">
      <t>シュッシキン</t>
    </rPh>
    <rPh sb="8" eb="10">
      <t>シュトク</t>
    </rPh>
    <rPh sb="13" eb="15">
      <t>シシュツ</t>
    </rPh>
    <phoneticPr fontId="2"/>
  </si>
  <si>
    <t>株式の発行による収入</t>
    <rPh sb="0" eb="2">
      <t>カブシキ</t>
    </rPh>
    <rPh sb="3" eb="5">
      <t>ハッコウ</t>
    </rPh>
    <rPh sb="8" eb="10">
      <t>シュウニュウ</t>
    </rPh>
    <phoneticPr fontId="2"/>
  </si>
  <si>
    <t>減損損失</t>
    <phoneticPr fontId="2"/>
  </si>
  <si>
    <t>-</t>
    <phoneticPr fontId="2"/>
  </si>
  <si>
    <t>2017年3月期</t>
    <rPh sb="4" eb="5">
      <t>ネン</t>
    </rPh>
    <rPh sb="6" eb="8">
      <t>ガツキ</t>
    </rPh>
    <phoneticPr fontId="2"/>
  </si>
  <si>
    <t>2018年3月期</t>
    <phoneticPr fontId="2"/>
  </si>
  <si>
    <t>2018年3月期</t>
    <rPh sb="4" eb="5">
      <t>ネン</t>
    </rPh>
    <rPh sb="6" eb="8">
      <t>ガツキ</t>
    </rPh>
    <phoneticPr fontId="2"/>
  </si>
  <si>
    <t>長期貸付金</t>
    <phoneticPr fontId="2"/>
  </si>
  <si>
    <t>△1,372</t>
    <phoneticPr fontId="2"/>
  </si>
  <si>
    <t>△9,423</t>
    <phoneticPr fontId="2"/>
  </si>
  <si>
    <t>△29,046</t>
    <phoneticPr fontId="2"/>
  </si>
  <si>
    <t>△6,396</t>
    <phoneticPr fontId="2"/>
  </si>
  <si>
    <t xml:space="preserve">持分法による投資損益（△は益） </t>
    <phoneticPr fontId="2"/>
  </si>
  <si>
    <t>△5,197</t>
    <phoneticPr fontId="2"/>
  </si>
  <si>
    <t>△9,262</t>
    <phoneticPr fontId="2"/>
  </si>
  <si>
    <t>-</t>
    <phoneticPr fontId="2"/>
  </si>
  <si>
    <t>-</t>
    <phoneticPr fontId="2"/>
  </si>
  <si>
    <t>△47,289</t>
    <phoneticPr fontId="2"/>
  </si>
  <si>
    <t>△703</t>
    <phoneticPr fontId="2"/>
  </si>
  <si>
    <t>△48,598</t>
  </si>
  <si>
    <t>△2,500</t>
    <phoneticPr fontId="2"/>
  </si>
  <si>
    <t>△2,895</t>
    <phoneticPr fontId="2"/>
  </si>
  <si>
    <t>△256</t>
    <phoneticPr fontId="2"/>
  </si>
  <si>
    <t>△3,624</t>
    <phoneticPr fontId="2"/>
  </si>
  <si>
    <t>△412</t>
    <phoneticPr fontId="2"/>
  </si>
  <si>
    <t>△20,331</t>
    <phoneticPr fontId="2"/>
  </si>
  <si>
    <t>2019年3月期</t>
    <rPh sb="4" eb="5">
      <t>ネン</t>
    </rPh>
    <rPh sb="6" eb="8">
      <t>ガツキ</t>
    </rPh>
    <phoneticPr fontId="2"/>
  </si>
  <si>
    <t>2019年3月期</t>
    <phoneticPr fontId="2"/>
  </si>
  <si>
    <t>-</t>
  </si>
  <si>
    <t>投資有価証券の売却による収入</t>
    <rPh sb="0" eb="2">
      <t>トウシ</t>
    </rPh>
    <rPh sb="2" eb="4">
      <t>ユウカ</t>
    </rPh>
    <rPh sb="4" eb="6">
      <t>ショウケン</t>
    </rPh>
    <rPh sb="7" eb="9">
      <t>バイキャク</t>
    </rPh>
    <rPh sb="12" eb="14">
      <t>シュウニュウ</t>
    </rPh>
    <phoneticPr fontId="2"/>
  </si>
  <si>
    <t>持分譲渡による収入</t>
    <rPh sb="0" eb="2">
      <t>モチブン</t>
    </rPh>
    <rPh sb="2" eb="4">
      <t>ジョウト</t>
    </rPh>
    <rPh sb="7" eb="9">
      <t>シュウニュウ</t>
    </rPh>
    <phoneticPr fontId="2"/>
  </si>
  <si>
    <t>繰延税金資産</t>
    <rPh sb="0" eb="2">
      <t>クリノベ</t>
    </rPh>
    <rPh sb="2" eb="4">
      <t>ゼイキン</t>
    </rPh>
    <rPh sb="4" eb="6">
      <t>シサン</t>
    </rPh>
    <phoneticPr fontId="2"/>
  </si>
  <si>
    <t>-</t>
    <phoneticPr fontId="2"/>
  </si>
  <si>
    <t>2020年3月期</t>
    <rPh sb="4" eb="5">
      <t>ネン</t>
    </rPh>
    <rPh sb="6" eb="8">
      <t>ガツキ</t>
    </rPh>
    <phoneticPr fontId="2"/>
  </si>
  <si>
    <t>2020年3月期</t>
    <rPh sb="4" eb="5">
      <t>ネン</t>
    </rPh>
    <rPh sb="6" eb="7">
      <t>ガツ</t>
    </rPh>
    <rPh sb="7" eb="8">
      <t>キ</t>
    </rPh>
    <phoneticPr fontId="2"/>
  </si>
  <si>
    <t>連結の範囲の変更を伴う子会社株式の売却による収入</t>
    <rPh sb="0" eb="2">
      <t>レンケツ</t>
    </rPh>
    <rPh sb="3" eb="5">
      <t>ハンイ</t>
    </rPh>
    <rPh sb="6" eb="8">
      <t>ヘンコウ</t>
    </rPh>
    <rPh sb="9" eb="10">
      <t>トモナ</t>
    </rPh>
    <rPh sb="11" eb="14">
      <t>コガイシャ</t>
    </rPh>
    <rPh sb="14" eb="16">
      <t>カブシキ</t>
    </rPh>
    <rPh sb="17" eb="19">
      <t>バイキャク</t>
    </rPh>
    <rPh sb="22" eb="24">
      <t>シュウニュウ</t>
    </rPh>
    <phoneticPr fontId="2"/>
  </si>
  <si>
    <t>セール・アンド・割賦バックによる支出</t>
    <rPh sb="8" eb="9">
      <t>ワリ</t>
    </rPh>
    <rPh sb="9" eb="10">
      <t>ブ</t>
    </rPh>
    <rPh sb="16" eb="18">
      <t>シシュツ</t>
    </rPh>
    <phoneticPr fontId="2"/>
  </si>
  <si>
    <t>関係会社株式等評価損</t>
    <rPh sb="0" eb="2">
      <t>カンケイ</t>
    </rPh>
    <rPh sb="2" eb="4">
      <t>ガイシャ</t>
    </rPh>
    <rPh sb="4" eb="6">
      <t>カブシキ</t>
    </rPh>
    <rPh sb="6" eb="7">
      <t>トウ</t>
    </rPh>
    <rPh sb="7" eb="9">
      <t>ヒョウカ</t>
    </rPh>
    <rPh sb="9" eb="10">
      <t>ソン</t>
    </rPh>
    <phoneticPr fontId="2"/>
  </si>
  <si>
    <t>その他の包括利益累計額</t>
    <phoneticPr fontId="2"/>
  </si>
  <si>
    <t>その他の包括利益累計額合計</t>
    <phoneticPr fontId="2"/>
  </si>
  <si>
    <t>2021年3月期</t>
    <rPh sb="4" eb="5">
      <t>ネン</t>
    </rPh>
    <rPh sb="6" eb="8">
      <t>ガツキ</t>
    </rPh>
    <phoneticPr fontId="2"/>
  </si>
  <si>
    <t>2021年3月期</t>
    <rPh sb="4" eb="5">
      <t>ネン</t>
    </rPh>
    <rPh sb="6" eb="7">
      <t>ガツ</t>
    </rPh>
    <rPh sb="7" eb="8">
      <t>キ</t>
    </rPh>
    <phoneticPr fontId="2"/>
  </si>
  <si>
    <t>-</t>
    <phoneticPr fontId="2"/>
  </si>
  <si>
    <t>繰延税金負債</t>
    <rPh sb="0" eb="2">
      <t>クリノベ</t>
    </rPh>
    <rPh sb="2" eb="4">
      <t>ゼイキン</t>
    </rPh>
    <rPh sb="4" eb="6">
      <t>フサイ</t>
    </rPh>
    <phoneticPr fontId="2"/>
  </si>
  <si>
    <t>子会社株式の取得による支出</t>
  </si>
  <si>
    <t>2022年3月期</t>
    <rPh sb="4" eb="5">
      <t>ネン</t>
    </rPh>
    <rPh sb="6" eb="8">
      <t>ガツキ</t>
    </rPh>
    <phoneticPr fontId="2"/>
  </si>
  <si>
    <t>2022年3月期</t>
    <rPh sb="4" eb="5">
      <t>ネン</t>
    </rPh>
    <rPh sb="6" eb="7">
      <t>ガツ</t>
    </rPh>
    <rPh sb="7" eb="8">
      <t>キ</t>
    </rPh>
    <phoneticPr fontId="2"/>
  </si>
  <si>
    <t>その他金融負債の純増減額（△は減少）</t>
    <phoneticPr fontId="2"/>
  </si>
  <si>
    <t>非連結子会社との合併に伴う現金及び現金同等物の増加額</t>
    <phoneticPr fontId="2"/>
  </si>
  <si>
    <t>連結子会社の決算期変更に伴う現金及び現金同等物の増減額（△は減少）</t>
    <phoneticPr fontId="2"/>
  </si>
  <si>
    <t>2023年3月期</t>
    <rPh sb="4" eb="5">
      <t>ネン</t>
    </rPh>
    <rPh sb="6" eb="8">
      <t>ガツキ</t>
    </rPh>
    <phoneticPr fontId="2"/>
  </si>
  <si>
    <t>2023年3月期</t>
    <rPh sb="4" eb="5">
      <t>ネン</t>
    </rPh>
    <rPh sb="6" eb="7">
      <t>ガツ</t>
    </rPh>
    <rPh sb="7" eb="8">
      <t>キ</t>
    </rPh>
    <phoneticPr fontId="2"/>
  </si>
  <si>
    <t>開示科目名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</si>
</sst>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;&quot;△ &quot;#,##0"/>
    <numFmt numFmtId="177" formatCode="#,##0_);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49" fontId="6" fillId="2" borderId="1" xfId="0" applyNumberFormat="1" applyFont="1" applyFill="1" applyBorder="1" applyAlignment="1">
      <alignment horizontal="left" vertical="center"/>
    </xf>
    <xf numFmtId="176" fontId="4" fillId="2" borderId="1" xfId="1" applyNumberFormat="1" applyFont="1" applyFill="1" applyBorder="1" applyAlignment="1">
      <alignment vertical="center"/>
    </xf>
    <xf numFmtId="49" fontId="4" fillId="0" borderId="1" xfId="0" applyNumberFormat="1" applyFont="1" applyBorder="1" applyAlignment="1">
      <alignment horizontal="left" vertical="center" wrapText="1" indent="1"/>
    </xf>
    <xf numFmtId="176" fontId="4" fillId="0" borderId="1" xfId="1" applyNumberFormat="1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horizontal="left" vertical="center" indent="1"/>
    </xf>
    <xf numFmtId="176" fontId="4" fillId="0" borderId="1" xfId="1" applyNumberFormat="1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left" vertical="center" indent="1"/>
    </xf>
    <xf numFmtId="176" fontId="4" fillId="3" borderId="1" xfId="1" applyNumberFormat="1" applyFont="1" applyFill="1" applyBorder="1" applyAlignment="1">
      <alignment horizontal="right" vertical="center"/>
    </xf>
    <xf numFmtId="176" fontId="4" fillId="2" borderId="1" xfId="1" applyNumberFormat="1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indent="2"/>
    </xf>
    <xf numFmtId="38" fontId="4" fillId="0" borderId="1" xfId="1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horizontal="left" vertical="center" indent="3"/>
    </xf>
    <xf numFmtId="38" fontId="4" fillId="0" borderId="1" xfId="1" applyFont="1" applyFill="1" applyBorder="1" applyAlignment="1">
      <alignment vertical="center"/>
    </xf>
    <xf numFmtId="176" fontId="4" fillId="3" borderId="1" xfId="1" applyNumberFormat="1" applyFont="1" applyFill="1" applyBorder="1" applyAlignment="1">
      <alignment vertical="center"/>
    </xf>
    <xf numFmtId="176" fontId="6" fillId="2" borderId="1" xfId="1" applyNumberFormat="1" applyFont="1" applyFill="1" applyBorder="1" applyAlignment="1">
      <alignment vertical="center"/>
    </xf>
    <xf numFmtId="49" fontId="5" fillId="0" borderId="1" xfId="0" applyNumberFormat="1" applyFont="1" applyBorder="1" applyAlignment="1">
      <alignment horizontal="left" vertical="center" indent="3"/>
    </xf>
    <xf numFmtId="49" fontId="5" fillId="0" borderId="1" xfId="0" applyNumberFormat="1" applyFont="1" applyBorder="1" applyAlignment="1">
      <alignment horizontal="left" vertical="center" indent="2"/>
    </xf>
    <xf numFmtId="49" fontId="5" fillId="0" borderId="1" xfId="0" applyNumberFormat="1" applyFont="1" applyBorder="1" applyAlignment="1">
      <alignment horizontal="left" vertical="center" indent="1"/>
    </xf>
    <xf numFmtId="49" fontId="5" fillId="3" borderId="1" xfId="0" applyNumberFormat="1" applyFont="1" applyFill="1" applyBorder="1" applyAlignment="1">
      <alignment horizontal="left" vertical="center" indent="1"/>
    </xf>
    <xf numFmtId="38" fontId="4" fillId="0" borderId="1" xfId="1" applyFont="1" applyBorder="1">
      <alignment vertical="center"/>
    </xf>
    <xf numFmtId="49" fontId="4" fillId="3" borderId="1" xfId="0" applyNumberFormat="1" applyFont="1" applyFill="1" applyBorder="1" applyAlignment="1">
      <alignment horizontal="left" vertical="center" wrapText="1"/>
    </xf>
    <xf numFmtId="38" fontId="4" fillId="0" borderId="1" xfId="1" applyFont="1" applyFill="1" applyBorder="1">
      <alignment vertical="center"/>
    </xf>
    <xf numFmtId="176" fontId="7" fillId="0" borderId="1" xfId="1" applyNumberFormat="1" applyFont="1" applyFill="1" applyBorder="1" applyAlignment="1">
      <alignment horizontal="right" vertical="center"/>
    </xf>
    <xf numFmtId="38" fontId="4" fillId="0" borderId="0" xfId="1" applyFont="1" applyBorder="1">
      <alignment vertical="center"/>
    </xf>
    <xf numFmtId="176" fontId="4" fillId="3" borderId="2" xfId="1" applyNumberFormat="1" applyFont="1" applyFill="1" applyBorder="1" applyAlignment="1">
      <alignment vertical="center"/>
    </xf>
    <xf numFmtId="0" fontId="8" fillId="0" borderId="0" xfId="0" applyFont="1">
      <alignment vertical="center"/>
    </xf>
    <xf numFmtId="177" fontId="4" fillId="0" borderId="1" xfId="1" applyNumberFormat="1" applyFont="1" applyFill="1" applyBorder="1">
      <alignment vertical="center"/>
    </xf>
    <xf numFmtId="38" fontId="4" fillId="0" borderId="3" xfId="1" applyFont="1" applyFill="1" applyBorder="1">
      <alignment vertical="center"/>
    </xf>
    <xf numFmtId="177" fontId="4" fillId="0" borderId="2" xfId="1" applyNumberFormat="1" applyFont="1" applyFill="1" applyBorder="1">
      <alignment vertical="center"/>
    </xf>
    <xf numFmtId="177" fontId="0" fillId="0" borderId="0" xfId="0" applyNumberFormat="1">
      <alignment vertical="center"/>
    </xf>
    <xf numFmtId="0" fontId="4" fillId="0" borderId="1" xfId="0" applyFont="1" applyBorder="1">
      <alignment vertical="center"/>
    </xf>
    <xf numFmtId="176" fontId="4" fillId="0" borderId="1" xfId="1" applyNumberFormat="1" applyFont="1" applyFill="1" applyBorder="1">
      <alignment vertical="center"/>
    </xf>
    <xf numFmtId="41" fontId="4" fillId="0" borderId="1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2"/>
  <sheetViews>
    <sheetView showGridLines="0"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5" x14ac:dyDescent="0.15"/>
  <cols>
    <col min="1" max="1" width="41.625" bestFit="1" customWidth="1"/>
    <col min="2" max="2" width="14.25" customWidth="1"/>
    <col min="3" max="3" width="15.75" customWidth="1"/>
    <col min="4" max="11" width="16" customWidth="1"/>
  </cols>
  <sheetData>
    <row r="1" spans="1:11" ht="15" thickBot="1" x14ac:dyDescent="0.2">
      <c r="A1" s="1" t="s">
        <v>108</v>
      </c>
      <c r="B1" s="2"/>
      <c r="E1" s="2"/>
      <c r="F1" s="2"/>
      <c r="H1" s="2"/>
      <c r="I1" s="2"/>
      <c r="J1" s="2"/>
      <c r="K1" s="2" t="s">
        <v>123</v>
      </c>
    </row>
    <row r="2" spans="1:11" ht="14.25" thickBot="1" x14ac:dyDescent="0.2">
      <c r="A2" s="40" t="s">
        <v>0</v>
      </c>
      <c r="B2" s="40" t="s">
        <v>105</v>
      </c>
      <c r="C2" s="40" t="s">
        <v>121</v>
      </c>
      <c r="D2" s="40" t="s">
        <v>122</v>
      </c>
      <c r="E2" s="40" t="s">
        <v>139</v>
      </c>
      <c r="F2" s="40" t="s">
        <v>147</v>
      </c>
      <c r="G2" s="40" t="s">
        <v>169</v>
      </c>
      <c r="H2" s="40" t="s">
        <v>175</v>
      </c>
      <c r="I2" s="40" t="s">
        <v>182</v>
      </c>
      <c r="J2" s="40" t="s">
        <v>187</v>
      </c>
      <c r="K2" s="40" t="s">
        <v>192</v>
      </c>
    </row>
    <row r="3" spans="1:11" ht="14.25" thickBot="1" x14ac:dyDescent="0.2">
      <c r="A3" s="41"/>
      <c r="B3" s="41"/>
      <c r="C3" s="41"/>
      <c r="D3" s="41"/>
      <c r="E3" s="41" t="s">
        <v>139</v>
      </c>
      <c r="F3" s="41" t="s">
        <v>139</v>
      </c>
      <c r="G3" s="41" t="s">
        <v>139</v>
      </c>
      <c r="H3" s="41"/>
      <c r="I3" s="41"/>
      <c r="J3" s="41"/>
      <c r="K3" s="41"/>
    </row>
    <row r="4" spans="1:11" ht="14.25" thickBo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4.25" thickBot="1" x14ac:dyDescent="0.2">
      <c r="A5" s="4" t="s">
        <v>16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4.25" thickBot="1" x14ac:dyDescent="0.2">
      <c r="A6" s="8" t="s">
        <v>17</v>
      </c>
      <c r="B6" s="9"/>
      <c r="C6" s="27"/>
      <c r="D6" s="27"/>
      <c r="E6" s="27"/>
      <c r="F6" s="27"/>
      <c r="G6" s="27"/>
      <c r="H6" s="27"/>
      <c r="I6" s="27"/>
      <c r="J6" s="27"/>
      <c r="K6" s="27"/>
    </row>
    <row r="7" spans="1:11" ht="14.25" thickBot="1" x14ac:dyDescent="0.2">
      <c r="A7" s="15" t="s">
        <v>18</v>
      </c>
      <c r="B7" s="9">
        <v>17471</v>
      </c>
      <c r="C7" s="27">
        <v>21069</v>
      </c>
      <c r="D7" s="27">
        <v>18934</v>
      </c>
      <c r="E7" s="27">
        <v>41242</v>
      </c>
      <c r="F7" s="27">
        <v>22005</v>
      </c>
      <c r="G7" s="27">
        <v>26510</v>
      </c>
      <c r="H7" s="27">
        <v>28741</v>
      </c>
      <c r="I7" s="27">
        <v>28085</v>
      </c>
      <c r="J7" s="27">
        <v>14334</v>
      </c>
      <c r="K7" s="27">
        <v>22343</v>
      </c>
    </row>
    <row r="8" spans="1:11" ht="14.25" thickBot="1" x14ac:dyDescent="0.2">
      <c r="A8" s="15" t="s">
        <v>19</v>
      </c>
      <c r="B8" s="9">
        <v>113209</v>
      </c>
      <c r="C8" s="27">
        <v>108550</v>
      </c>
      <c r="D8" s="27">
        <v>115103</v>
      </c>
      <c r="E8" s="27">
        <v>126287</v>
      </c>
      <c r="F8" s="27">
        <v>135181</v>
      </c>
      <c r="G8" s="27">
        <v>145217</v>
      </c>
      <c r="H8" s="27">
        <v>100913</v>
      </c>
      <c r="I8" s="27">
        <v>119967</v>
      </c>
      <c r="J8" s="27">
        <v>122709</v>
      </c>
      <c r="K8" s="27">
        <f>8696+116332</f>
        <v>125028</v>
      </c>
    </row>
    <row r="9" spans="1:11" ht="14.25" thickBot="1" x14ac:dyDescent="0.2">
      <c r="A9" s="15" t="s">
        <v>20</v>
      </c>
      <c r="B9" s="9">
        <v>22251</v>
      </c>
      <c r="C9" s="27">
        <v>32672</v>
      </c>
      <c r="D9" s="27">
        <v>30780</v>
      </c>
      <c r="E9" s="27">
        <v>29179</v>
      </c>
      <c r="F9" s="27">
        <v>39412</v>
      </c>
      <c r="G9" s="27">
        <v>38243</v>
      </c>
      <c r="H9" s="27">
        <v>45608</v>
      </c>
      <c r="I9" s="27">
        <v>39810</v>
      </c>
      <c r="J9" s="27">
        <v>69477</v>
      </c>
      <c r="K9" s="27">
        <v>66733</v>
      </c>
    </row>
    <row r="10" spans="1:11" ht="14.25" thickBot="1" x14ac:dyDescent="0.2">
      <c r="A10" s="15" t="s">
        <v>21</v>
      </c>
      <c r="B10" s="9">
        <v>36399</v>
      </c>
      <c r="C10" s="27">
        <v>45225</v>
      </c>
      <c r="D10" s="27">
        <v>47617</v>
      </c>
      <c r="E10" s="27">
        <v>42969</v>
      </c>
      <c r="F10" s="27">
        <v>60439</v>
      </c>
      <c r="G10" s="27">
        <v>62300</v>
      </c>
      <c r="H10" s="27">
        <v>50153</v>
      </c>
      <c r="I10" s="27">
        <v>45535</v>
      </c>
      <c r="J10" s="27">
        <v>79567</v>
      </c>
      <c r="K10" s="27">
        <v>73169</v>
      </c>
    </row>
    <row r="11" spans="1:11" ht="14.25" thickBot="1" x14ac:dyDescent="0.2">
      <c r="A11" s="15" t="s">
        <v>22</v>
      </c>
      <c r="B11" s="9">
        <v>28249</v>
      </c>
      <c r="C11" s="27">
        <v>39842</v>
      </c>
      <c r="D11" s="27">
        <v>30875</v>
      </c>
      <c r="E11" s="27">
        <v>43764</v>
      </c>
      <c r="F11" s="27">
        <v>45261</v>
      </c>
      <c r="G11" s="27">
        <v>54567</v>
      </c>
      <c r="H11" s="27">
        <v>40158</v>
      </c>
      <c r="I11" s="27">
        <v>46354</v>
      </c>
      <c r="J11" s="27">
        <v>83322</v>
      </c>
      <c r="K11" s="27">
        <v>83640</v>
      </c>
    </row>
    <row r="12" spans="1:11" ht="14.25" thickBot="1" x14ac:dyDescent="0.2">
      <c r="A12" s="15" t="s">
        <v>7</v>
      </c>
      <c r="B12" s="9">
        <v>19079</v>
      </c>
      <c r="C12" s="27">
        <v>22565</v>
      </c>
      <c r="D12" s="27">
        <v>20120</v>
      </c>
      <c r="E12" s="27">
        <v>22152</v>
      </c>
      <c r="F12" s="27">
        <v>20193</v>
      </c>
      <c r="G12" s="27">
        <v>21528</v>
      </c>
      <c r="H12" s="27">
        <v>23444</v>
      </c>
      <c r="I12" s="27">
        <v>14967</v>
      </c>
      <c r="J12" s="27">
        <v>25461</v>
      </c>
      <c r="K12" s="27">
        <v>39665</v>
      </c>
    </row>
    <row r="13" spans="1:11" ht="14.25" thickBot="1" x14ac:dyDescent="0.2">
      <c r="A13" s="15" t="s">
        <v>23</v>
      </c>
      <c r="B13" s="9">
        <v>-21</v>
      </c>
      <c r="C13" s="9">
        <v>-33</v>
      </c>
      <c r="D13" s="9">
        <v>-20</v>
      </c>
      <c r="E13" s="9">
        <v>-29</v>
      </c>
      <c r="F13" s="7">
        <v>-30</v>
      </c>
      <c r="G13" s="7">
        <v>-73</v>
      </c>
      <c r="H13" s="7">
        <v>-98</v>
      </c>
      <c r="I13" s="7">
        <v>-215</v>
      </c>
      <c r="J13" s="7">
        <v>-251</v>
      </c>
      <c r="K13" s="7">
        <f>+-711</f>
        <v>-711</v>
      </c>
    </row>
    <row r="14" spans="1:11" ht="14.25" thickBot="1" x14ac:dyDescent="0.2">
      <c r="A14" s="15" t="s">
        <v>24</v>
      </c>
      <c r="B14" s="9">
        <v>236638</v>
      </c>
      <c r="C14" s="27">
        <v>269889</v>
      </c>
      <c r="D14" s="27">
        <v>263409</v>
      </c>
      <c r="E14" s="27">
        <v>305563</v>
      </c>
      <c r="F14" s="27">
        <v>322461</v>
      </c>
      <c r="G14" s="27">
        <v>348291</v>
      </c>
      <c r="H14" s="27">
        <v>288919</v>
      </c>
      <c r="I14" s="27">
        <f>SUM(I7:I13)-1</f>
        <v>294502</v>
      </c>
      <c r="J14" s="27">
        <f>SUM(J7:J13)-1</f>
        <v>394618</v>
      </c>
      <c r="K14" s="27">
        <v>409868</v>
      </c>
    </row>
    <row r="15" spans="1:11" ht="14.25" thickBot="1" x14ac:dyDescent="0.2">
      <c r="A15" s="8" t="s">
        <v>25</v>
      </c>
      <c r="B15" s="9"/>
      <c r="C15" s="27"/>
      <c r="D15" s="27"/>
      <c r="E15" s="27"/>
      <c r="F15" s="27"/>
      <c r="G15" s="27"/>
      <c r="H15" s="27"/>
      <c r="I15" s="27"/>
      <c r="J15" s="27"/>
      <c r="K15" s="27"/>
    </row>
    <row r="16" spans="1:11" ht="14.25" thickBot="1" x14ac:dyDescent="0.2">
      <c r="A16" s="15" t="s">
        <v>26</v>
      </c>
      <c r="B16" s="9"/>
      <c r="C16" s="27"/>
      <c r="D16" s="27"/>
      <c r="E16" s="27"/>
      <c r="F16" s="27"/>
      <c r="G16" s="27"/>
      <c r="H16" s="27"/>
      <c r="I16" s="27"/>
      <c r="J16" s="27"/>
      <c r="K16" s="27"/>
    </row>
    <row r="17" spans="1:11" ht="14.25" thickBot="1" x14ac:dyDescent="0.2">
      <c r="A17" s="17" t="s">
        <v>27</v>
      </c>
      <c r="B17" s="9">
        <v>48392</v>
      </c>
      <c r="C17" s="27">
        <v>56729</v>
      </c>
      <c r="D17" s="27">
        <v>63566</v>
      </c>
      <c r="E17" s="27">
        <v>61516</v>
      </c>
      <c r="F17" s="27">
        <v>68941</v>
      </c>
      <c r="G17" s="27">
        <v>70977</v>
      </c>
      <c r="H17" s="27">
        <v>72353</v>
      </c>
      <c r="I17" s="27">
        <v>79542</v>
      </c>
      <c r="J17" s="27">
        <v>78848</v>
      </c>
      <c r="K17" s="27">
        <v>83476</v>
      </c>
    </row>
    <row r="18" spans="1:11" ht="14.25" thickBot="1" x14ac:dyDescent="0.2">
      <c r="A18" s="17" t="s">
        <v>28</v>
      </c>
      <c r="B18" s="9">
        <v>52946</v>
      </c>
      <c r="C18" s="27">
        <v>62421</v>
      </c>
      <c r="D18" s="27">
        <v>93100</v>
      </c>
      <c r="E18" s="27">
        <v>95953</v>
      </c>
      <c r="F18" s="27">
        <v>108600</v>
      </c>
      <c r="G18" s="27">
        <v>117002</v>
      </c>
      <c r="H18" s="27">
        <v>137232</v>
      </c>
      <c r="I18" s="27">
        <v>149057</v>
      </c>
      <c r="J18" s="27">
        <v>148518</v>
      </c>
      <c r="K18" s="27">
        <v>153195</v>
      </c>
    </row>
    <row r="19" spans="1:11" ht="14.25" thickBot="1" x14ac:dyDescent="0.2">
      <c r="A19" s="17" t="s">
        <v>29</v>
      </c>
      <c r="B19" s="9">
        <v>115669</v>
      </c>
      <c r="C19" s="27">
        <v>115711</v>
      </c>
      <c r="D19" s="27">
        <v>115150</v>
      </c>
      <c r="E19" s="27">
        <v>115034</v>
      </c>
      <c r="F19" s="27">
        <v>115730</v>
      </c>
      <c r="G19" s="27">
        <v>114920</v>
      </c>
      <c r="H19" s="27">
        <v>104957</v>
      </c>
      <c r="I19" s="27">
        <v>103754</v>
      </c>
      <c r="J19" s="27">
        <v>104130</v>
      </c>
      <c r="K19" s="27">
        <v>104155</v>
      </c>
    </row>
    <row r="20" spans="1:11" ht="14.25" thickBot="1" x14ac:dyDescent="0.2">
      <c r="A20" s="17" t="s">
        <v>30</v>
      </c>
      <c r="B20" s="9">
        <v>29011</v>
      </c>
      <c r="C20" s="27">
        <v>47175</v>
      </c>
      <c r="D20" s="27">
        <v>11860</v>
      </c>
      <c r="E20" s="27">
        <v>24616</v>
      </c>
      <c r="F20" s="27">
        <v>33848</v>
      </c>
      <c r="G20" s="27">
        <v>50790</v>
      </c>
      <c r="H20" s="27">
        <v>50657</v>
      </c>
      <c r="I20" s="27">
        <v>13178</v>
      </c>
      <c r="J20" s="27">
        <v>14822</v>
      </c>
      <c r="K20" s="27">
        <v>19387</v>
      </c>
    </row>
    <row r="21" spans="1:11" ht="14.25" thickBot="1" x14ac:dyDescent="0.2">
      <c r="A21" s="17" t="s">
        <v>31</v>
      </c>
      <c r="B21" s="9">
        <v>10970</v>
      </c>
      <c r="C21" s="27">
        <v>10337</v>
      </c>
      <c r="D21" s="27">
        <v>9229</v>
      </c>
      <c r="E21" s="27">
        <v>8348</v>
      </c>
      <c r="F21" s="27">
        <v>7973</v>
      </c>
      <c r="G21" s="27">
        <v>9039</v>
      </c>
      <c r="H21" s="27">
        <v>10168</v>
      </c>
      <c r="I21" s="27">
        <v>10277</v>
      </c>
      <c r="J21" s="27">
        <v>10185</v>
      </c>
      <c r="K21" s="27">
        <v>12669</v>
      </c>
    </row>
    <row r="22" spans="1:11" ht="14.25" thickBot="1" x14ac:dyDescent="0.2">
      <c r="A22" s="17" t="s">
        <v>32</v>
      </c>
      <c r="B22" s="9">
        <v>256988</v>
      </c>
      <c r="C22" s="27">
        <v>292374</v>
      </c>
      <c r="D22" s="27">
        <v>292904</v>
      </c>
      <c r="E22" s="27">
        <v>305467</v>
      </c>
      <c r="F22" s="27">
        <v>335092</v>
      </c>
      <c r="G22" s="27">
        <v>362728</v>
      </c>
      <c r="H22" s="27">
        <v>375366</v>
      </c>
      <c r="I22" s="27">
        <f>SUM(I17:I21)+1</f>
        <v>355809</v>
      </c>
      <c r="J22" s="27">
        <f>SUM(J17:J21)</f>
        <v>356503</v>
      </c>
      <c r="K22" s="27">
        <v>372881</v>
      </c>
    </row>
    <row r="23" spans="1:11" ht="14.25" thickBot="1" x14ac:dyDescent="0.2">
      <c r="A23" s="15" t="s">
        <v>33</v>
      </c>
      <c r="B23" s="9"/>
      <c r="C23" s="27"/>
      <c r="D23" s="27"/>
      <c r="E23" s="27"/>
      <c r="F23" s="27"/>
      <c r="G23" s="27"/>
      <c r="H23" s="27"/>
      <c r="I23" s="27"/>
      <c r="J23" s="27"/>
      <c r="K23" s="27"/>
    </row>
    <row r="24" spans="1:11" ht="14.25" thickBot="1" x14ac:dyDescent="0.2">
      <c r="A24" s="17" t="s">
        <v>34</v>
      </c>
      <c r="B24" s="9">
        <v>47150</v>
      </c>
      <c r="C24" s="27">
        <v>46503</v>
      </c>
      <c r="D24" s="27">
        <v>43232</v>
      </c>
      <c r="E24" s="27">
        <v>50677</v>
      </c>
      <c r="F24" s="27">
        <v>46435</v>
      </c>
      <c r="G24" s="27">
        <v>43156</v>
      </c>
      <c r="H24" s="27">
        <v>39148</v>
      </c>
      <c r="I24" s="27">
        <v>35162</v>
      </c>
      <c r="J24" s="27">
        <v>33081</v>
      </c>
      <c r="K24" s="27">
        <v>30519</v>
      </c>
    </row>
    <row r="25" spans="1:11" ht="14.25" thickBot="1" x14ac:dyDescent="0.2">
      <c r="A25" s="17" t="s">
        <v>7</v>
      </c>
      <c r="B25" s="9">
        <v>17825</v>
      </c>
      <c r="C25" s="27">
        <v>19369</v>
      </c>
      <c r="D25" s="27">
        <v>17580</v>
      </c>
      <c r="E25" s="27">
        <v>16713</v>
      </c>
      <c r="F25" s="27">
        <v>14268</v>
      </c>
      <c r="G25" s="27">
        <v>12835</v>
      </c>
      <c r="H25" s="27">
        <v>10968</v>
      </c>
      <c r="I25" s="27">
        <v>9356</v>
      </c>
      <c r="J25" s="27">
        <v>8921</v>
      </c>
      <c r="K25" s="27">
        <v>9225</v>
      </c>
    </row>
    <row r="26" spans="1:11" ht="14.25" thickBot="1" x14ac:dyDescent="0.2">
      <c r="A26" s="17" t="s">
        <v>35</v>
      </c>
      <c r="B26" s="9">
        <v>64976</v>
      </c>
      <c r="C26" s="27">
        <v>65871</v>
      </c>
      <c r="D26" s="27">
        <v>60812</v>
      </c>
      <c r="E26" s="27">
        <v>67390</v>
      </c>
      <c r="F26" s="27">
        <v>60703</v>
      </c>
      <c r="G26" s="27">
        <v>55991</v>
      </c>
      <c r="H26" s="27">
        <v>50116</v>
      </c>
      <c r="I26" s="27">
        <f>SUM(I24:I25)</f>
        <v>44518</v>
      </c>
      <c r="J26" s="27">
        <f>SUM(J24:J25)</f>
        <v>42002</v>
      </c>
      <c r="K26" s="27">
        <v>39744</v>
      </c>
    </row>
    <row r="27" spans="1:11" ht="14.25" thickBot="1" x14ac:dyDescent="0.2">
      <c r="A27" s="15" t="s">
        <v>36</v>
      </c>
      <c r="B27" s="7"/>
      <c r="C27" s="27"/>
      <c r="D27" s="27"/>
      <c r="E27" s="27"/>
      <c r="F27" s="27"/>
      <c r="G27" s="27"/>
      <c r="H27" s="27"/>
      <c r="I27" s="27"/>
      <c r="J27" s="27"/>
      <c r="K27" s="27"/>
    </row>
    <row r="28" spans="1:11" ht="14.25" thickBot="1" x14ac:dyDescent="0.2">
      <c r="A28" s="17" t="s">
        <v>37</v>
      </c>
      <c r="B28" s="9">
        <v>27056</v>
      </c>
      <c r="C28" s="27">
        <v>32804</v>
      </c>
      <c r="D28" s="27">
        <v>29363</v>
      </c>
      <c r="E28" s="27">
        <v>28269</v>
      </c>
      <c r="F28" s="27">
        <v>26577</v>
      </c>
      <c r="G28" s="27">
        <v>21384</v>
      </c>
      <c r="H28" s="27">
        <v>13036</v>
      </c>
      <c r="I28" s="27">
        <v>14325</v>
      </c>
      <c r="J28" s="27">
        <v>10941</v>
      </c>
      <c r="K28" s="27">
        <v>11657</v>
      </c>
    </row>
    <row r="29" spans="1:11" ht="14.25" thickBot="1" x14ac:dyDescent="0.2">
      <c r="A29" s="17" t="s">
        <v>149</v>
      </c>
      <c r="B29" s="7" t="s">
        <v>174</v>
      </c>
      <c r="C29" s="7" t="s">
        <v>174</v>
      </c>
      <c r="D29" s="7" t="s">
        <v>174</v>
      </c>
      <c r="E29" s="27">
        <v>3876</v>
      </c>
      <c r="F29" s="16" t="s">
        <v>100</v>
      </c>
      <c r="G29" s="16" t="s">
        <v>174</v>
      </c>
      <c r="H29" s="16" t="s">
        <v>174</v>
      </c>
      <c r="I29" s="16" t="s">
        <v>184</v>
      </c>
      <c r="J29" s="16" t="s">
        <v>100</v>
      </c>
      <c r="K29" s="16" t="s">
        <v>100</v>
      </c>
    </row>
    <row r="30" spans="1:11" ht="14.25" thickBot="1" x14ac:dyDescent="0.2">
      <c r="A30" s="17" t="s">
        <v>109</v>
      </c>
      <c r="B30" s="9">
        <v>334</v>
      </c>
      <c r="C30" s="27">
        <v>414</v>
      </c>
      <c r="D30" s="27">
        <v>389</v>
      </c>
      <c r="E30" s="27">
        <v>421</v>
      </c>
      <c r="F30" s="27">
        <v>483</v>
      </c>
      <c r="G30" s="27">
        <v>487</v>
      </c>
      <c r="H30" s="27">
        <v>432</v>
      </c>
      <c r="I30" s="27">
        <v>569</v>
      </c>
      <c r="J30" s="27">
        <v>602</v>
      </c>
      <c r="K30" s="27">
        <v>582</v>
      </c>
    </row>
    <row r="31" spans="1:11" ht="14.25" thickBot="1" x14ac:dyDescent="0.2">
      <c r="A31" s="17" t="s">
        <v>173</v>
      </c>
      <c r="B31" s="7" t="s">
        <v>174</v>
      </c>
      <c r="C31" s="7" t="s">
        <v>174</v>
      </c>
      <c r="D31" s="7" t="s">
        <v>174</v>
      </c>
      <c r="E31" s="7" t="s">
        <v>174</v>
      </c>
      <c r="F31" s="7" t="s">
        <v>174</v>
      </c>
      <c r="G31" s="32">
        <v>1569</v>
      </c>
      <c r="H31" s="27">
        <v>9340</v>
      </c>
      <c r="I31" s="27">
        <v>8481</v>
      </c>
      <c r="J31" s="27">
        <v>6740</v>
      </c>
      <c r="K31" s="27">
        <v>5567</v>
      </c>
    </row>
    <row r="32" spans="1:11" ht="14.25" thickBot="1" x14ac:dyDescent="0.2">
      <c r="A32" s="17" t="s">
        <v>7</v>
      </c>
      <c r="B32" s="9">
        <f>B34-SUM(B28:B30)-B33</f>
        <v>22552</v>
      </c>
      <c r="C32" s="27">
        <v>16672</v>
      </c>
      <c r="D32" s="27">
        <v>15747</v>
      </c>
      <c r="E32" s="27">
        <v>18436</v>
      </c>
      <c r="F32" s="27">
        <v>28826</v>
      </c>
      <c r="G32" s="32">
        <v>16846</v>
      </c>
      <c r="H32" s="27">
        <v>15652</v>
      </c>
      <c r="I32" s="27">
        <v>14808</v>
      </c>
      <c r="J32" s="27">
        <v>17376</v>
      </c>
      <c r="K32" s="27">
        <v>19864</v>
      </c>
    </row>
    <row r="33" spans="1:11" ht="14.25" thickBot="1" x14ac:dyDescent="0.2">
      <c r="A33" s="17" t="s">
        <v>23</v>
      </c>
      <c r="B33" s="9">
        <v>-53</v>
      </c>
      <c r="C33" s="9">
        <v>-73</v>
      </c>
      <c r="D33" s="9">
        <v>-81</v>
      </c>
      <c r="E33" s="9">
        <v>-103</v>
      </c>
      <c r="F33" s="7">
        <v>-71</v>
      </c>
      <c r="G33" s="7">
        <v>-72</v>
      </c>
      <c r="H33" s="7">
        <v>-75</v>
      </c>
      <c r="I33" s="7">
        <v>-53</v>
      </c>
      <c r="J33" s="7">
        <v>-53</v>
      </c>
      <c r="K33" s="7">
        <f>+-65</f>
        <v>-65</v>
      </c>
    </row>
    <row r="34" spans="1:11" ht="14.25" thickBot="1" x14ac:dyDescent="0.2">
      <c r="A34" s="17" t="s">
        <v>38</v>
      </c>
      <c r="B34" s="9">
        <v>49889</v>
      </c>
      <c r="C34" s="27">
        <v>49818</v>
      </c>
      <c r="D34" s="27">
        <v>45419</v>
      </c>
      <c r="E34" s="27">
        <v>47023</v>
      </c>
      <c r="F34" s="27">
        <v>55816</v>
      </c>
      <c r="G34" s="27">
        <v>40214</v>
      </c>
      <c r="H34" s="27">
        <v>38384</v>
      </c>
      <c r="I34" s="27">
        <f>SUM(I28:I33)</f>
        <v>38130</v>
      </c>
      <c r="J34" s="27">
        <f>SUM(J28:J33)</f>
        <v>35606</v>
      </c>
      <c r="K34" s="27">
        <v>37605</v>
      </c>
    </row>
    <row r="35" spans="1:11" ht="14.25" thickBot="1" x14ac:dyDescent="0.2">
      <c r="A35" s="15" t="s">
        <v>39</v>
      </c>
      <c r="B35" s="9">
        <v>371852</v>
      </c>
      <c r="C35" s="27">
        <v>408063</v>
      </c>
      <c r="D35" s="27">
        <v>399135</v>
      </c>
      <c r="E35" s="33">
        <v>419880</v>
      </c>
      <c r="F35" s="33">
        <v>451610</v>
      </c>
      <c r="G35" s="33">
        <v>458933</v>
      </c>
      <c r="H35" s="33">
        <v>463866</v>
      </c>
      <c r="I35" s="33">
        <f>I22+I26+I34</f>
        <v>438457</v>
      </c>
      <c r="J35" s="33">
        <f>J22+J26+J34</f>
        <v>434111</v>
      </c>
      <c r="K35" s="33">
        <v>450230</v>
      </c>
    </row>
    <row r="36" spans="1:11" ht="14.25" thickBot="1" x14ac:dyDescent="0.2">
      <c r="A36" s="10" t="s">
        <v>40</v>
      </c>
      <c r="B36" s="19">
        <v>608490</v>
      </c>
      <c r="C36" s="19">
        <v>677952</v>
      </c>
      <c r="D36" s="30">
        <v>662543</v>
      </c>
      <c r="E36" s="30">
        <v>725443</v>
      </c>
      <c r="F36" s="30">
        <v>774071</v>
      </c>
      <c r="G36" s="30">
        <v>807224</v>
      </c>
      <c r="H36" s="19">
        <v>752785</v>
      </c>
      <c r="I36" s="19">
        <f>I14+I35+1</f>
        <v>732960</v>
      </c>
      <c r="J36" s="19">
        <f>J14+J35</f>
        <v>828729</v>
      </c>
      <c r="K36" s="19">
        <v>860098</v>
      </c>
    </row>
    <row r="37" spans="1:11" ht="14.25" thickBot="1" x14ac:dyDescent="0.2">
      <c r="A37" s="8"/>
      <c r="B37" s="9"/>
      <c r="C37" s="25"/>
      <c r="D37" s="25"/>
      <c r="E37" s="29"/>
      <c r="F37" s="29"/>
      <c r="G37" s="29"/>
      <c r="H37" s="29"/>
      <c r="I37" s="29"/>
      <c r="J37" s="29"/>
      <c r="K37" s="29"/>
    </row>
    <row r="38" spans="1:11" ht="14.25" thickBot="1" x14ac:dyDescent="0.2">
      <c r="A38" s="4" t="s">
        <v>41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</row>
    <row r="39" spans="1:11" ht="14.25" thickBot="1" x14ac:dyDescent="0.2">
      <c r="A39" s="8" t="s">
        <v>42</v>
      </c>
      <c r="B39" s="9"/>
      <c r="C39" s="25"/>
      <c r="D39" s="25"/>
      <c r="E39" s="25"/>
      <c r="F39" s="25"/>
      <c r="G39" s="25"/>
      <c r="H39" s="25"/>
      <c r="I39" s="25"/>
      <c r="J39" s="25"/>
      <c r="K39" s="25"/>
    </row>
    <row r="40" spans="1:11" ht="14.25" thickBot="1" x14ac:dyDescent="0.2">
      <c r="A40" s="15" t="s">
        <v>43</v>
      </c>
      <c r="B40" s="9"/>
      <c r="C40" s="27"/>
      <c r="D40" s="27"/>
      <c r="E40" s="27"/>
      <c r="F40" s="27"/>
      <c r="G40" s="27"/>
      <c r="H40" s="27"/>
      <c r="I40" s="27"/>
      <c r="J40" s="27"/>
      <c r="K40" s="27"/>
    </row>
    <row r="41" spans="1:11" ht="14.25" thickBot="1" x14ac:dyDescent="0.2">
      <c r="A41" s="17" t="s">
        <v>44</v>
      </c>
      <c r="B41" s="9">
        <v>100220</v>
      </c>
      <c r="C41" s="27">
        <v>110114</v>
      </c>
      <c r="D41" s="27">
        <v>99090</v>
      </c>
      <c r="E41" s="27">
        <v>104431</v>
      </c>
      <c r="F41" s="27">
        <v>121335</v>
      </c>
      <c r="G41" s="27">
        <v>122535</v>
      </c>
      <c r="H41" s="27">
        <v>96023</v>
      </c>
      <c r="I41" s="27">
        <v>101090</v>
      </c>
      <c r="J41" s="27">
        <v>118549</v>
      </c>
      <c r="K41" s="27">
        <v>118099</v>
      </c>
    </row>
    <row r="42" spans="1:11" ht="14.25" thickBot="1" x14ac:dyDescent="0.2">
      <c r="A42" s="17" t="s">
        <v>45</v>
      </c>
      <c r="B42" s="9">
        <v>42094</v>
      </c>
      <c r="C42" s="27">
        <v>80100</v>
      </c>
      <c r="D42" s="27">
        <v>63921</v>
      </c>
      <c r="E42" s="27">
        <v>50592</v>
      </c>
      <c r="F42" s="27">
        <v>61777</v>
      </c>
      <c r="G42" s="27">
        <v>61601</v>
      </c>
      <c r="H42" s="27">
        <v>54298</v>
      </c>
      <c r="I42" s="27">
        <v>72682</v>
      </c>
      <c r="J42" s="27">
        <v>103696</v>
      </c>
      <c r="K42" s="27">
        <v>103733</v>
      </c>
    </row>
    <row r="43" spans="1:11" ht="14.25" thickBot="1" x14ac:dyDescent="0.2">
      <c r="A43" s="17" t="s">
        <v>118</v>
      </c>
      <c r="B43" s="9">
        <v>6999</v>
      </c>
      <c r="C43" s="27">
        <v>6000</v>
      </c>
      <c r="D43" s="16" t="s">
        <v>125</v>
      </c>
      <c r="E43" s="16" t="s">
        <v>140</v>
      </c>
      <c r="F43" s="16" t="s">
        <v>140</v>
      </c>
      <c r="G43" s="16" t="s">
        <v>103</v>
      </c>
      <c r="H43" s="16" t="s">
        <v>174</v>
      </c>
      <c r="I43" s="16" t="s">
        <v>170</v>
      </c>
      <c r="J43" s="16" t="s">
        <v>170</v>
      </c>
      <c r="K43" s="16" t="s">
        <v>100</v>
      </c>
    </row>
    <row r="44" spans="1:11" ht="14.25" thickBot="1" x14ac:dyDescent="0.2">
      <c r="A44" s="17" t="s">
        <v>46</v>
      </c>
      <c r="B44" s="9">
        <v>99</v>
      </c>
      <c r="C44" s="27">
        <v>2606</v>
      </c>
      <c r="D44" s="27">
        <v>2500</v>
      </c>
      <c r="E44" s="27">
        <v>2500</v>
      </c>
      <c r="F44" s="27">
        <v>2500</v>
      </c>
      <c r="G44" s="16" t="s">
        <v>103</v>
      </c>
      <c r="H44" s="16" t="s">
        <v>174</v>
      </c>
      <c r="I44" s="16" t="s">
        <v>170</v>
      </c>
      <c r="J44" s="16" t="s">
        <v>170</v>
      </c>
      <c r="K44" s="16" t="s">
        <v>100</v>
      </c>
    </row>
    <row r="45" spans="1:11" ht="14.25" thickBot="1" x14ac:dyDescent="0.2">
      <c r="A45" s="21" t="s">
        <v>47</v>
      </c>
      <c r="B45" s="9">
        <v>48369</v>
      </c>
      <c r="C45" s="27">
        <v>47074</v>
      </c>
      <c r="D45" s="27">
        <v>47714</v>
      </c>
      <c r="E45" s="27">
        <v>45268</v>
      </c>
      <c r="F45" s="27">
        <v>50643</v>
      </c>
      <c r="G45" s="27">
        <v>45579</v>
      </c>
      <c r="H45" s="27">
        <v>53494</v>
      </c>
      <c r="I45" s="27">
        <v>37358</v>
      </c>
      <c r="J45" s="27">
        <v>38225</v>
      </c>
      <c r="K45" s="27">
        <v>53938</v>
      </c>
    </row>
    <row r="46" spans="1:11" ht="14.25" thickBot="1" x14ac:dyDescent="0.2">
      <c r="A46" s="21" t="s">
        <v>101</v>
      </c>
      <c r="B46" s="9">
        <v>8144</v>
      </c>
      <c r="C46" s="16" t="s">
        <v>100</v>
      </c>
      <c r="D46" s="16" t="s">
        <v>125</v>
      </c>
      <c r="E46" s="16" t="s">
        <v>140</v>
      </c>
      <c r="F46" s="16" t="s">
        <v>140</v>
      </c>
      <c r="G46" s="16" t="s">
        <v>103</v>
      </c>
      <c r="H46" s="16" t="s">
        <v>174</v>
      </c>
      <c r="I46" s="16" t="s">
        <v>170</v>
      </c>
      <c r="J46" s="16" t="s">
        <v>170</v>
      </c>
      <c r="K46" s="16" t="s">
        <v>100</v>
      </c>
    </row>
    <row r="47" spans="1:11" ht="14.25" thickBot="1" x14ac:dyDescent="0.2">
      <c r="A47" s="21" t="s">
        <v>102</v>
      </c>
      <c r="B47" s="9">
        <v>4617</v>
      </c>
      <c r="C47" s="27">
        <v>4885</v>
      </c>
      <c r="D47" s="16" t="s">
        <v>145</v>
      </c>
      <c r="E47" s="16" t="s">
        <v>145</v>
      </c>
      <c r="F47" s="16" t="s">
        <v>125</v>
      </c>
      <c r="G47" s="34">
        <v>2597</v>
      </c>
      <c r="H47" s="16">
        <v>16000</v>
      </c>
      <c r="I47" s="16" t="s">
        <v>170</v>
      </c>
      <c r="J47" s="16" t="s">
        <v>170</v>
      </c>
      <c r="K47" s="16" t="s">
        <v>100</v>
      </c>
    </row>
    <row r="48" spans="1:11" ht="14.25" thickBot="1" x14ac:dyDescent="0.2">
      <c r="A48" s="21" t="s">
        <v>48</v>
      </c>
      <c r="B48" s="9">
        <v>2645</v>
      </c>
      <c r="C48" s="27">
        <v>1930</v>
      </c>
      <c r="D48" s="16" t="s">
        <v>145</v>
      </c>
      <c r="E48" s="16" t="s">
        <v>145</v>
      </c>
      <c r="F48" s="16" t="s">
        <v>125</v>
      </c>
      <c r="G48" s="16" t="s">
        <v>103</v>
      </c>
      <c r="H48" s="16" t="s">
        <v>174</v>
      </c>
      <c r="I48" s="16" t="s">
        <v>170</v>
      </c>
      <c r="J48" s="16" t="s">
        <v>170</v>
      </c>
      <c r="K48" s="16" t="s">
        <v>100</v>
      </c>
    </row>
    <row r="49" spans="1:11" ht="14.25" thickBot="1" x14ac:dyDescent="0.2">
      <c r="A49" s="21" t="s">
        <v>110</v>
      </c>
      <c r="B49" s="9">
        <v>1125</v>
      </c>
      <c r="C49" s="16" t="s">
        <v>125</v>
      </c>
      <c r="D49" s="16" t="s">
        <v>125</v>
      </c>
      <c r="E49" s="16" t="s">
        <v>145</v>
      </c>
      <c r="F49" s="16" t="s">
        <v>125</v>
      </c>
      <c r="G49" s="16" t="s">
        <v>103</v>
      </c>
      <c r="H49" s="16" t="s">
        <v>174</v>
      </c>
      <c r="I49" s="16" t="s">
        <v>170</v>
      </c>
      <c r="J49" s="16" t="s">
        <v>170</v>
      </c>
      <c r="K49" s="16" t="s">
        <v>100</v>
      </c>
    </row>
    <row r="50" spans="1:11" ht="14.25" thickBot="1" x14ac:dyDescent="0.2">
      <c r="A50" s="21" t="s">
        <v>7</v>
      </c>
      <c r="B50" s="9">
        <v>22074</v>
      </c>
      <c r="C50" s="27">
        <v>35176</v>
      </c>
      <c r="D50" s="27">
        <v>36560</v>
      </c>
      <c r="E50" s="27">
        <v>34859</v>
      </c>
      <c r="F50" s="27">
        <v>36893</v>
      </c>
      <c r="G50" s="34">
        <v>40958</v>
      </c>
      <c r="H50" s="27">
        <v>44619</v>
      </c>
      <c r="I50" s="27">
        <v>40019</v>
      </c>
      <c r="J50" s="27">
        <v>61666</v>
      </c>
      <c r="K50" s="27">
        <v>62833</v>
      </c>
    </row>
    <row r="51" spans="1:11" ht="14.25" thickBot="1" x14ac:dyDescent="0.2">
      <c r="A51" s="21" t="s">
        <v>49</v>
      </c>
      <c r="B51" s="9">
        <v>236387</v>
      </c>
      <c r="C51" s="27">
        <v>287884</v>
      </c>
      <c r="D51" s="27">
        <v>249784</v>
      </c>
      <c r="E51" s="27">
        <v>237650</v>
      </c>
      <c r="F51" s="27">
        <v>273148</v>
      </c>
      <c r="G51" s="27">
        <v>273269</v>
      </c>
      <c r="H51" s="27">
        <v>264434</v>
      </c>
      <c r="I51" s="27">
        <f>SUM(I41:I50)+1</f>
        <v>251150</v>
      </c>
      <c r="J51" s="27">
        <f>SUM(J41:J50)</f>
        <v>322136</v>
      </c>
      <c r="K51" s="27">
        <v>338603</v>
      </c>
    </row>
    <row r="52" spans="1:11" ht="14.25" thickBot="1" x14ac:dyDescent="0.2">
      <c r="A52" s="22" t="s">
        <v>50</v>
      </c>
      <c r="B52" s="36"/>
      <c r="C52" s="27"/>
      <c r="D52" s="27"/>
      <c r="E52" s="27"/>
      <c r="F52" s="27"/>
      <c r="G52" s="27"/>
      <c r="H52" s="27"/>
      <c r="I52" s="27"/>
      <c r="J52" s="27"/>
      <c r="K52" s="16" t="s">
        <v>100</v>
      </c>
    </row>
    <row r="53" spans="1:11" ht="14.25" thickBot="1" x14ac:dyDescent="0.2">
      <c r="A53" s="21" t="s">
        <v>51</v>
      </c>
      <c r="B53" s="9">
        <v>10143</v>
      </c>
      <c r="C53" s="27">
        <v>7538</v>
      </c>
      <c r="D53" s="27">
        <v>5000</v>
      </c>
      <c r="E53" s="27">
        <v>2500</v>
      </c>
      <c r="F53" s="16" t="s">
        <v>125</v>
      </c>
      <c r="G53" s="16" t="s">
        <v>103</v>
      </c>
      <c r="H53" s="16" t="s">
        <v>174</v>
      </c>
      <c r="I53" s="16" t="s">
        <v>170</v>
      </c>
      <c r="J53" s="16" t="s">
        <v>170</v>
      </c>
      <c r="K53" s="16"/>
    </row>
    <row r="54" spans="1:11" ht="14.25" thickBot="1" x14ac:dyDescent="0.2">
      <c r="A54" s="21" t="s">
        <v>52</v>
      </c>
      <c r="B54" s="9">
        <v>148604</v>
      </c>
      <c r="C54" s="27">
        <v>152636</v>
      </c>
      <c r="D54" s="27">
        <v>169871</v>
      </c>
      <c r="E54" s="27">
        <v>222964</v>
      </c>
      <c r="F54" s="27">
        <v>227417</v>
      </c>
      <c r="G54" s="27">
        <v>267901</v>
      </c>
      <c r="H54" s="27">
        <v>236218</v>
      </c>
      <c r="I54" s="27">
        <v>225748</v>
      </c>
      <c r="J54" s="27">
        <v>197526</v>
      </c>
      <c r="K54" s="27">
        <v>179030</v>
      </c>
    </row>
    <row r="55" spans="1:11" ht="14.25" thickBot="1" x14ac:dyDescent="0.2">
      <c r="A55" s="21" t="s">
        <v>102</v>
      </c>
      <c r="B55" s="9">
        <v>9268</v>
      </c>
      <c r="C55" s="27">
        <v>6777</v>
      </c>
      <c r="D55" s="27">
        <v>19581</v>
      </c>
      <c r="E55" s="27">
        <v>17823</v>
      </c>
      <c r="F55" s="27">
        <v>17616</v>
      </c>
      <c r="G55" s="27">
        <v>17481</v>
      </c>
      <c r="H55" s="16">
        <v>5031</v>
      </c>
      <c r="I55" s="16">
        <v>25778</v>
      </c>
      <c r="J55" s="16">
        <v>23185</v>
      </c>
      <c r="K55" s="16">
        <v>27512</v>
      </c>
    </row>
    <row r="56" spans="1:11" ht="14.25" thickBot="1" x14ac:dyDescent="0.2">
      <c r="A56" s="21" t="s">
        <v>185</v>
      </c>
      <c r="B56" s="9">
        <v>8754</v>
      </c>
      <c r="C56" s="16">
        <v>7809</v>
      </c>
      <c r="D56" s="16" t="s">
        <v>184</v>
      </c>
      <c r="E56" s="16" t="s">
        <v>184</v>
      </c>
      <c r="F56" s="16" t="s">
        <v>184</v>
      </c>
      <c r="G56" s="16" t="s">
        <v>184</v>
      </c>
      <c r="H56" s="16">
        <v>5039</v>
      </c>
      <c r="I56" s="16">
        <v>9838</v>
      </c>
      <c r="J56" s="16">
        <v>12817</v>
      </c>
      <c r="K56" s="16">
        <v>16953</v>
      </c>
    </row>
    <row r="57" spans="1:11" ht="14.25" thickBot="1" x14ac:dyDescent="0.2">
      <c r="A57" s="21" t="s">
        <v>53</v>
      </c>
      <c r="B57" s="9">
        <v>1210</v>
      </c>
      <c r="C57" s="27">
        <v>1180</v>
      </c>
      <c r="D57" s="27">
        <v>1043</v>
      </c>
      <c r="E57" s="27">
        <v>929</v>
      </c>
      <c r="F57" s="27">
        <v>854</v>
      </c>
      <c r="G57" s="27">
        <v>318</v>
      </c>
      <c r="H57" s="16" t="s">
        <v>174</v>
      </c>
      <c r="I57" s="16" t="s">
        <v>184</v>
      </c>
      <c r="J57" s="16" t="s">
        <v>100</v>
      </c>
      <c r="K57" s="16" t="s">
        <v>100</v>
      </c>
    </row>
    <row r="58" spans="1:11" ht="14.25" thickBot="1" x14ac:dyDescent="0.2">
      <c r="A58" s="21" t="s">
        <v>111</v>
      </c>
      <c r="B58" s="9">
        <v>21369</v>
      </c>
      <c r="C58" s="27">
        <v>21358</v>
      </c>
      <c r="D58" s="27">
        <v>18814</v>
      </c>
      <c r="E58" s="27">
        <v>18768</v>
      </c>
      <c r="F58" s="27">
        <v>18465</v>
      </c>
      <c r="G58" s="27">
        <v>18192</v>
      </c>
      <c r="H58" s="27">
        <v>18182</v>
      </c>
      <c r="I58" s="27">
        <v>16527</v>
      </c>
      <c r="J58" s="27">
        <v>16648</v>
      </c>
      <c r="K58" s="27">
        <v>17195</v>
      </c>
    </row>
    <row r="59" spans="1:11" ht="14.25" thickBot="1" x14ac:dyDescent="0.2">
      <c r="A59" s="21" t="s">
        <v>7</v>
      </c>
      <c r="B59" s="9">
        <f>B60-SUM(B52:B58)</f>
        <v>4615</v>
      </c>
      <c r="C59" s="27">
        <v>5634</v>
      </c>
      <c r="D59" s="27">
        <v>19869</v>
      </c>
      <c r="E59" s="27">
        <v>26449</v>
      </c>
      <c r="F59" s="27">
        <v>28175</v>
      </c>
      <c r="G59" s="27">
        <v>23860</v>
      </c>
      <c r="H59" s="27">
        <v>21165</v>
      </c>
      <c r="I59" s="27">
        <v>7474</v>
      </c>
      <c r="J59" s="27">
        <v>8828</v>
      </c>
      <c r="K59" s="27">
        <v>11546</v>
      </c>
    </row>
    <row r="60" spans="1:11" ht="14.25" thickBot="1" x14ac:dyDescent="0.2">
      <c r="A60" s="21" t="s">
        <v>54</v>
      </c>
      <c r="B60" s="9">
        <v>203963</v>
      </c>
      <c r="C60" s="27">
        <v>202932</v>
      </c>
      <c r="D60" s="27">
        <v>234177</v>
      </c>
      <c r="E60" s="27">
        <v>289433</v>
      </c>
      <c r="F60" s="27">
        <v>292527</v>
      </c>
      <c r="G60" s="27">
        <v>327751</v>
      </c>
      <c r="H60" s="27">
        <v>285635</v>
      </c>
      <c r="I60" s="27">
        <f>SUM(I54:I59)</f>
        <v>285365</v>
      </c>
      <c r="J60" s="27">
        <f>SUM(J54:J59)</f>
        <v>259004</v>
      </c>
      <c r="K60" s="27">
        <v>252236</v>
      </c>
    </row>
    <row r="61" spans="1:11" ht="14.25" thickBot="1" x14ac:dyDescent="0.2">
      <c r="A61" s="22" t="s">
        <v>55</v>
      </c>
      <c r="B61" s="9">
        <v>440350</v>
      </c>
      <c r="C61" s="27">
        <v>490816</v>
      </c>
      <c r="D61" s="27">
        <v>483961</v>
      </c>
      <c r="E61" s="27">
        <v>527083</v>
      </c>
      <c r="F61" s="27">
        <v>565675</v>
      </c>
      <c r="G61" s="27">
        <v>601020</v>
      </c>
      <c r="H61" s="27">
        <v>550069</v>
      </c>
      <c r="I61" s="27">
        <f>I51+I60-1</f>
        <v>536514</v>
      </c>
      <c r="J61" s="27">
        <f>J51+J60</f>
        <v>581140</v>
      </c>
      <c r="K61" s="27">
        <v>590839</v>
      </c>
    </row>
    <row r="62" spans="1:11" ht="14.25" thickBot="1" x14ac:dyDescent="0.2">
      <c r="A62" s="22"/>
      <c r="B62" s="9"/>
      <c r="C62" s="27"/>
      <c r="D62" s="27"/>
      <c r="E62" s="27"/>
      <c r="F62" s="27"/>
      <c r="G62" s="27"/>
      <c r="H62" s="27"/>
      <c r="I62" s="27"/>
      <c r="J62" s="27"/>
      <c r="K62" s="27"/>
    </row>
    <row r="63" spans="1:11" ht="14.25" thickBot="1" x14ac:dyDescent="0.2">
      <c r="A63" s="23" t="s">
        <v>56</v>
      </c>
      <c r="B63" s="9"/>
      <c r="C63" s="27"/>
      <c r="D63" s="27"/>
      <c r="E63" s="27"/>
      <c r="F63" s="27"/>
      <c r="G63" s="27"/>
      <c r="H63" s="27"/>
      <c r="I63" s="27"/>
      <c r="J63" s="27"/>
      <c r="K63" s="27"/>
    </row>
    <row r="64" spans="1:11" ht="14.25" thickBot="1" x14ac:dyDescent="0.2">
      <c r="A64" s="22" t="s">
        <v>57</v>
      </c>
      <c r="B64" s="9"/>
      <c r="C64" s="27"/>
      <c r="D64" s="27"/>
      <c r="E64" s="27"/>
      <c r="F64" s="27"/>
      <c r="G64" s="27"/>
      <c r="H64" s="27"/>
      <c r="I64" s="27"/>
      <c r="J64" s="27"/>
      <c r="K64" s="27"/>
    </row>
    <row r="65" spans="1:11" ht="14.25" thickBot="1" x14ac:dyDescent="0.2">
      <c r="A65" s="21" t="s">
        <v>58</v>
      </c>
      <c r="B65" s="9">
        <v>45000</v>
      </c>
      <c r="C65" s="18">
        <v>45000</v>
      </c>
      <c r="D65" s="18">
        <v>45000</v>
      </c>
      <c r="E65" s="27">
        <v>52277</v>
      </c>
      <c r="F65" s="27">
        <v>52277</v>
      </c>
      <c r="G65" s="27">
        <v>52277</v>
      </c>
      <c r="H65" s="27">
        <v>52277</v>
      </c>
      <c r="I65" s="27">
        <v>52277</v>
      </c>
      <c r="J65" s="27">
        <v>52277</v>
      </c>
      <c r="K65" s="27">
        <v>52277</v>
      </c>
    </row>
    <row r="66" spans="1:11" ht="14.25" thickBot="1" x14ac:dyDescent="0.2">
      <c r="A66" s="21" t="s">
        <v>59</v>
      </c>
      <c r="B66" s="9">
        <v>72901</v>
      </c>
      <c r="C66" s="18">
        <v>72901</v>
      </c>
      <c r="D66" s="18">
        <v>73041</v>
      </c>
      <c r="E66" s="27">
        <v>80318</v>
      </c>
      <c r="F66" s="27">
        <v>80318</v>
      </c>
      <c r="G66" s="27">
        <v>80318</v>
      </c>
      <c r="H66" s="27">
        <v>80318</v>
      </c>
      <c r="I66" s="27">
        <v>79295</v>
      </c>
      <c r="J66" s="27">
        <v>79295</v>
      </c>
      <c r="K66" s="27">
        <v>79295</v>
      </c>
    </row>
    <row r="67" spans="1:11" ht="14.25" thickBot="1" x14ac:dyDescent="0.2">
      <c r="A67" s="21" t="s">
        <v>60</v>
      </c>
      <c r="B67" s="9">
        <v>30670</v>
      </c>
      <c r="C67" s="27">
        <v>33564</v>
      </c>
      <c r="D67" s="27">
        <v>36103</v>
      </c>
      <c r="E67" s="27">
        <v>42252</v>
      </c>
      <c r="F67" s="27">
        <v>51841</v>
      </c>
      <c r="G67" s="27">
        <v>51337</v>
      </c>
      <c r="H67" s="27">
        <v>50481</v>
      </c>
      <c r="I67" s="27">
        <v>46247</v>
      </c>
      <c r="J67" s="27">
        <v>77738</v>
      </c>
      <c r="K67" s="27">
        <v>78342</v>
      </c>
    </row>
    <row r="68" spans="1:11" ht="14.25" thickBot="1" x14ac:dyDescent="0.2">
      <c r="A68" s="21" t="s">
        <v>61</v>
      </c>
      <c r="B68" s="9">
        <v>-82</v>
      </c>
      <c r="C68" s="9">
        <v>-178</v>
      </c>
      <c r="D68" s="9">
        <v>-214</v>
      </c>
      <c r="E68" s="9">
        <v>-241</v>
      </c>
      <c r="F68" s="7">
        <v>-295</v>
      </c>
      <c r="G68" s="7">
        <v>-307</v>
      </c>
      <c r="H68" s="7">
        <v>-319</v>
      </c>
      <c r="I68" s="7">
        <v>-329</v>
      </c>
      <c r="J68" s="7">
        <v>-338</v>
      </c>
      <c r="K68" s="7">
        <f>+-341</f>
        <v>-341</v>
      </c>
    </row>
    <row r="69" spans="1:11" ht="14.25" thickBot="1" x14ac:dyDescent="0.2">
      <c r="A69" s="21" t="s">
        <v>62</v>
      </c>
      <c r="B69" s="9">
        <v>148489</v>
      </c>
      <c r="C69" s="18">
        <v>151287</v>
      </c>
      <c r="D69" s="18">
        <v>153931</v>
      </c>
      <c r="E69" s="27">
        <v>174605</v>
      </c>
      <c r="F69" s="27">
        <v>184141</v>
      </c>
      <c r="G69" s="27">
        <v>183624</v>
      </c>
      <c r="H69" s="27">
        <v>182756</v>
      </c>
      <c r="I69" s="27">
        <f>SUM(I65:I68)</f>
        <v>177490</v>
      </c>
      <c r="J69" s="27">
        <f>SUM(J65:J68)</f>
        <v>208972</v>
      </c>
      <c r="K69" s="27">
        <v>209573</v>
      </c>
    </row>
    <row r="70" spans="1:11" ht="14.25" thickBot="1" x14ac:dyDescent="0.2">
      <c r="A70" s="22" t="s">
        <v>180</v>
      </c>
      <c r="B70" s="9"/>
      <c r="C70" s="27"/>
      <c r="D70" s="27"/>
      <c r="E70" s="27"/>
      <c r="F70" s="27"/>
      <c r="G70" s="27"/>
      <c r="H70" s="27"/>
      <c r="I70" s="27"/>
      <c r="J70" s="27"/>
      <c r="K70" s="27"/>
    </row>
    <row r="71" spans="1:11" ht="14.25" thickBot="1" x14ac:dyDescent="0.2">
      <c r="A71" s="21" t="s">
        <v>63</v>
      </c>
      <c r="B71" s="9">
        <v>571</v>
      </c>
      <c r="C71" s="18">
        <v>2026</v>
      </c>
      <c r="D71" s="18">
        <v>1184</v>
      </c>
      <c r="E71" s="27">
        <v>2592</v>
      </c>
      <c r="F71" s="27">
        <v>2383</v>
      </c>
      <c r="G71" s="27">
        <v>1670</v>
      </c>
      <c r="H71" s="27">
        <v>71</v>
      </c>
      <c r="I71" s="27">
        <v>937</v>
      </c>
      <c r="J71" s="27">
        <v>885</v>
      </c>
      <c r="K71" s="27">
        <v>1041</v>
      </c>
    </row>
    <row r="72" spans="1:11" ht="14.25" thickBot="1" x14ac:dyDescent="0.2">
      <c r="A72" s="21" t="s">
        <v>64</v>
      </c>
      <c r="B72" s="9">
        <v>-10</v>
      </c>
      <c r="C72" s="9">
        <v>-69</v>
      </c>
      <c r="D72" s="9">
        <v>-1003</v>
      </c>
      <c r="E72" s="9">
        <v>-661</v>
      </c>
      <c r="F72" s="7">
        <v>-806</v>
      </c>
      <c r="G72" s="7">
        <v>-1203</v>
      </c>
      <c r="H72" s="7">
        <v>-2042</v>
      </c>
      <c r="I72" s="7">
        <v>-1489</v>
      </c>
      <c r="J72" s="7">
        <v>600</v>
      </c>
      <c r="K72" s="7">
        <v>12</v>
      </c>
    </row>
    <row r="73" spans="1:11" ht="14.25" thickBot="1" x14ac:dyDescent="0.2">
      <c r="A73" s="21" t="s">
        <v>65</v>
      </c>
      <c r="B73" s="9">
        <v>6258</v>
      </c>
      <c r="C73" s="18">
        <v>18055</v>
      </c>
      <c r="D73" s="18">
        <v>9649</v>
      </c>
      <c r="E73" s="27">
        <v>6851</v>
      </c>
      <c r="F73" s="27">
        <v>8359</v>
      </c>
      <c r="G73" s="27">
        <v>6950</v>
      </c>
      <c r="H73" s="27">
        <v>10079</v>
      </c>
      <c r="I73" s="27">
        <v>4768</v>
      </c>
      <c r="J73" s="27">
        <v>15814</v>
      </c>
      <c r="K73" s="27">
        <v>35627</v>
      </c>
    </row>
    <row r="74" spans="1:11" ht="14.25" thickBot="1" x14ac:dyDescent="0.2">
      <c r="A74" s="21" t="s">
        <v>112</v>
      </c>
      <c r="B74" s="9">
        <v>208</v>
      </c>
      <c r="C74" s="18">
        <v>1006</v>
      </c>
      <c r="D74" s="18">
        <v>1270</v>
      </c>
      <c r="E74" s="27">
        <v>703</v>
      </c>
      <c r="F74" s="27">
        <v>158</v>
      </c>
      <c r="G74" s="37">
        <v>-44</v>
      </c>
      <c r="H74" s="37">
        <v>-2501</v>
      </c>
      <c r="I74" s="37">
        <v>1357</v>
      </c>
      <c r="J74" s="37">
        <v>1721</v>
      </c>
      <c r="K74" s="37">
        <v>1784</v>
      </c>
    </row>
    <row r="75" spans="1:11" ht="14.25" thickBot="1" x14ac:dyDescent="0.2">
      <c r="A75" s="21" t="s">
        <v>181</v>
      </c>
      <c r="B75" s="9">
        <v>7026</v>
      </c>
      <c r="C75" s="18">
        <v>21018</v>
      </c>
      <c r="D75" s="18">
        <v>11100</v>
      </c>
      <c r="E75" s="27">
        <v>9485</v>
      </c>
      <c r="F75" s="27">
        <v>10094</v>
      </c>
      <c r="G75" s="27">
        <v>7373</v>
      </c>
      <c r="H75" s="27">
        <v>5607</v>
      </c>
      <c r="I75" s="27">
        <f>SUM(I71:I74)+1</f>
        <v>5574</v>
      </c>
      <c r="J75" s="27">
        <f>SUM(J71:J74)+1</f>
        <v>19021</v>
      </c>
      <c r="K75" s="27">
        <v>38464</v>
      </c>
    </row>
    <row r="76" spans="1:11" ht="14.25" thickBot="1" x14ac:dyDescent="0.2">
      <c r="A76" s="22" t="s">
        <v>136</v>
      </c>
      <c r="B76" s="9">
        <v>12625</v>
      </c>
      <c r="C76" s="18">
        <v>14831</v>
      </c>
      <c r="D76" s="18">
        <v>13552</v>
      </c>
      <c r="E76" s="27">
        <v>14270</v>
      </c>
      <c r="F76" s="27">
        <v>14161</v>
      </c>
      <c r="G76" s="27">
        <v>15206</v>
      </c>
      <c r="H76" s="27">
        <v>14353</v>
      </c>
      <c r="I76" s="27">
        <v>13382</v>
      </c>
      <c r="J76" s="27">
        <v>19596</v>
      </c>
      <c r="K76" s="27">
        <v>21222</v>
      </c>
    </row>
    <row r="77" spans="1:11" ht="14.25" thickBot="1" x14ac:dyDescent="0.2">
      <c r="A77" s="22" t="s">
        <v>66</v>
      </c>
      <c r="B77" s="9">
        <v>168140</v>
      </c>
      <c r="C77" s="18">
        <v>187136</v>
      </c>
      <c r="D77" s="18">
        <v>178582</v>
      </c>
      <c r="E77" s="27">
        <v>198360</v>
      </c>
      <c r="F77" s="27">
        <v>208396</v>
      </c>
      <c r="G77" s="27">
        <v>206204</v>
      </c>
      <c r="H77" s="27">
        <v>202716</v>
      </c>
      <c r="I77" s="27">
        <f>+I69+I75+I76-1</f>
        <v>196445</v>
      </c>
      <c r="J77" s="27">
        <f>+J69+J75+J76</f>
        <v>247589</v>
      </c>
      <c r="K77" s="27">
        <v>269258</v>
      </c>
    </row>
    <row r="78" spans="1:11" ht="14.25" thickBot="1" x14ac:dyDescent="0.2">
      <c r="A78" s="24" t="s">
        <v>67</v>
      </c>
      <c r="B78" s="19">
        <f>B61+B77</f>
        <v>608490</v>
      </c>
      <c r="C78" s="19">
        <v>677952</v>
      </c>
      <c r="D78" s="19">
        <v>662543</v>
      </c>
      <c r="E78" s="19">
        <v>725443</v>
      </c>
      <c r="F78" s="30">
        <v>774071</v>
      </c>
      <c r="G78" s="19">
        <v>807224</v>
      </c>
      <c r="H78" s="19">
        <v>752785</v>
      </c>
      <c r="I78" s="19">
        <f>+I61+I77+1</f>
        <v>732960</v>
      </c>
      <c r="J78" s="19">
        <f>+J61+J77</f>
        <v>828729</v>
      </c>
      <c r="K78" s="19">
        <v>860098</v>
      </c>
    </row>
    <row r="79" spans="1:11" x14ac:dyDescent="0.15">
      <c r="A79" s="31"/>
      <c r="B79" s="3"/>
    </row>
    <row r="80" spans="1:11" x14ac:dyDescent="0.15">
      <c r="A80" s="31"/>
      <c r="B80" s="3"/>
    </row>
    <row r="81" spans="1:2" x14ac:dyDescent="0.15">
      <c r="A81" s="3"/>
      <c r="B81" s="3"/>
    </row>
    <row r="82" spans="1:2" x14ac:dyDescent="0.15">
      <c r="A82" s="3"/>
      <c r="B82" s="3"/>
    </row>
  </sheetData>
  <mergeCells count="11">
    <mergeCell ref="K2:K4"/>
    <mergeCell ref="J2:J4"/>
    <mergeCell ref="A2:A4"/>
    <mergeCell ref="C2:C4"/>
    <mergeCell ref="D2:D4"/>
    <mergeCell ref="E2:E4"/>
    <mergeCell ref="I2:I4"/>
    <mergeCell ref="H2:H4"/>
    <mergeCell ref="G2:G4"/>
    <mergeCell ref="F2:F4"/>
    <mergeCell ref="B2:B4"/>
  </mergeCells>
  <phoneticPr fontId="2"/>
  <pageMargins left="0.75" right="0.75" top="1" bottom="1" header="0.51200000000000001" footer="0.51200000000000001"/>
  <pageSetup paperSize="9" scale="52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3"/>
  <sheetViews>
    <sheetView zoomScaleNormal="100" zoomScaleSheetLayoutView="100" workbookViewId="0">
      <pane ySplit="4" topLeftCell="A5" activePane="bottomLeft" state="frozen"/>
      <selection pane="bottomLeft" activeCell="K22" sqref="K22"/>
    </sheetView>
  </sheetViews>
  <sheetFormatPr defaultRowHeight="13.5" x14ac:dyDescent="0.15"/>
  <cols>
    <col min="1" max="1" width="41.875" bestFit="1" customWidth="1"/>
    <col min="2" max="8" width="13.625" hidden="1" customWidth="1"/>
    <col min="9" max="11" width="13.625" customWidth="1"/>
  </cols>
  <sheetData>
    <row r="1" spans="1:11" ht="15" thickBot="1" x14ac:dyDescent="0.2">
      <c r="A1" s="1" t="s">
        <v>107</v>
      </c>
      <c r="B1" s="2"/>
      <c r="K1" t="s">
        <v>123</v>
      </c>
    </row>
    <row r="2" spans="1:11" ht="14.25" thickBot="1" x14ac:dyDescent="0.2">
      <c r="A2" s="40" t="s">
        <v>0</v>
      </c>
      <c r="B2" s="40" t="s">
        <v>105</v>
      </c>
      <c r="C2" s="40" t="s">
        <v>121</v>
      </c>
      <c r="D2" s="40" t="s">
        <v>122</v>
      </c>
      <c r="E2" s="40" t="s">
        <v>139</v>
      </c>
      <c r="F2" s="40" t="s">
        <v>147</v>
      </c>
      <c r="G2" s="40" t="s">
        <v>169</v>
      </c>
      <c r="H2" s="40" t="s">
        <v>176</v>
      </c>
      <c r="I2" s="40" t="s">
        <v>183</v>
      </c>
      <c r="J2" s="40" t="s">
        <v>188</v>
      </c>
      <c r="K2" s="40" t="s">
        <v>193</v>
      </c>
    </row>
    <row r="3" spans="1:11" ht="14.25" thickBot="1" x14ac:dyDescent="0.2">
      <c r="A3" s="41"/>
      <c r="B3" s="41"/>
      <c r="C3" s="41"/>
      <c r="D3" s="41"/>
      <c r="E3" s="41" t="s">
        <v>139</v>
      </c>
      <c r="F3" s="41" t="s">
        <v>139</v>
      </c>
      <c r="G3" s="41" t="s">
        <v>139</v>
      </c>
      <c r="H3" s="41"/>
      <c r="I3" s="41"/>
      <c r="J3" s="41"/>
      <c r="K3" s="41"/>
    </row>
    <row r="4" spans="1:11" ht="14.25" thickBo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4.25" thickBot="1" x14ac:dyDescent="0.2">
      <c r="A5" s="13" t="s">
        <v>1</v>
      </c>
      <c r="B5" s="37">
        <v>364107</v>
      </c>
      <c r="C5" s="37">
        <v>572541</v>
      </c>
      <c r="D5" s="37">
        <v>575735</v>
      </c>
      <c r="E5" s="37">
        <v>568316</v>
      </c>
      <c r="F5" s="37">
        <v>624270</v>
      </c>
      <c r="G5" s="37">
        <v>661330</v>
      </c>
      <c r="H5" s="37">
        <v>615150</v>
      </c>
      <c r="I5" s="37">
        <v>569756</v>
      </c>
      <c r="J5" s="37">
        <v>782911</v>
      </c>
      <c r="K5" s="37">
        <v>962885</v>
      </c>
    </row>
    <row r="6" spans="1:11" ht="14.25" thickBot="1" x14ac:dyDescent="0.2">
      <c r="A6" s="13" t="s">
        <v>2</v>
      </c>
      <c r="B6" s="37">
        <v>313647</v>
      </c>
      <c r="C6" s="37">
        <v>500400</v>
      </c>
      <c r="D6" s="37">
        <v>509176</v>
      </c>
      <c r="E6" s="37">
        <v>490460</v>
      </c>
      <c r="F6" s="37">
        <v>540150</v>
      </c>
      <c r="G6" s="37">
        <v>588956</v>
      </c>
      <c r="H6" s="37">
        <v>549026</v>
      </c>
      <c r="I6" s="37">
        <v>504183</v>
      </c>
      <c r="J6" s="37">
        <v>653124</v>
      </c>
      <c r="K6" s="37">
        <v>864414</v>
      </c>
    </row>
    <row r="7" spans="1:11" ht="14.25" thickBot="1" x14ac:dyDescent="0.2">
      <c r="A7" s="13" t="s">
        <v>3</v>
      </c>
      <c r="B7" s="37">
        <v>50460</v>
      </c>
      <c r="C7" s="37">
        <v>72142</v>
      </c>
      <c r="D7" s="37">
        <v>66559</v>
      </c>
      <c r="E7" s="37">
        <v>77856</v>
      </c>
      <c r="F7" s="37">
        <v>84120</v>
      </c>
      <c r="G7" s="37">
        <v>72375</v>
      </c>
      <c r="H7" s="37">
        <v>66124</v>
      </c>
      <c r="I7" s="37">
        <f>+I5-I6+1</f>
        <v>65574</v>
      </c>
      <c r="J7" s="37">
        <f>+J5-J6+1</f>
        <v>129788</v>
      </c>
      <c r="K7" s="37">
        <v>98471</v>
      </c>
    </row>
    <row r="8" spans="1:11" ht="14.25" thickBot="1" x14ac:dyDescent="0.2">
      <c r="A8" s="13" t="s">
        <v>4</v>
      </c>
      <c r="B8" s="37">
        <v>32688</v>
      </c>
      <c r="C8" s="37">
        <v>48463</v>
      </c>
      <c r="D8" s="37">
        <v>51348</v>
      </c>
      <c r="E8" s="37">
        <v>51987</v>
      </c>
      <c r="F8" s="37">
        <v>54915</v>
      </c>
      <c r="G8" s="37">
        <v>57506</v>
      </c>
      <c r="H8" s="37">
        <v>55997</v>
      </c>
      <c r="I8" s="37">
        <v>54429</v>
      </c>
      <c r="J8" s="37">
        <v>70267</v>
      </c>
      <c r="K8" s="37">
        <v>81264</v>
      </c>
    </row>
    <row r="9" spans="1:11" ht="14.25" thickBot="1" x14ac:dyDescent="0.2">
      <c r="A9" s="13" t="s">
        <v>5</v>
      </c>
      <c r="B9" s="37">
        <v>17772</v>
      </c>
      <c r="C9" s="37">
        <v>23679</v>
      </c>
      <c r="D9" s="37">
        <v>15212</v>
      </c>
      <c r="E9" s="37">
        <v>25869</v>
      </c>
      <c r="F9" s="37">
        <v>29205</v>
      </c>
      <c r="G9" s="37">
        <v>14868</v>
      </c>
      <c r="H9" s="37">
        <v>10126</v>
      </c>
      <c r="I9" s="37">
        <f>+I7-I8-1</f>
        <v>11144</v>
      </c>
      <c r="J9" s="37">
        <f>+J7-J8-1</f>
        <v>59520</v>
      </c>
      <c r="K9" s="37">
        <v>17207</v>
      </c>
    </row>
    <row r="10" spans="1:11" ht="14.25" thickBot="1" x14ac:dyDescent="0.2">
      <c r="A10" s="13" t="s">
        <v>6</v>
      </c>
      <c r="B10" s="37">
        <v>2368</v>
      </c>
      <c r="C10" s="37">
        <v>2310</v>
      </c>
      <c r="D10" s="37">
        <v>2511</v>
      </c>
      <c r="E10" s="37">
        <v>2299</v>
      </c>
      <c r="F10" s="37">
        <v>2851</v>
      </c>
      <c r="G10" s="37">
        <v>3578</v>
      </c>
      <c r="H10" s="37">
        <v>2779</v>
      </c>
      <c r="I10" s="37">
        <v>3051</v>
      </c>
      <c r="J10" s="37">
        <v>4375</v>
      </c>
      <c r="K10" s="37">
        <v>6784</v>
      </c>
    </row>
    <row r="11" spans="1:11" ht="14.25" thickBot="1" x14ac:dyDescent="0.2">
      <c r="A11" s="13" t="s">
        <v>8</v>
      </c>
      <c r="B11" s="37">
        <v>3342</v>
      </c>
      <c r="C11" s="37">
        <v>4652</v>
      </c>
      <c r="D11" s="37">
        <v>5713</v>
      </c>
      <c r="E11" s="37">
        <v>8349</v>
      </c>
      <c r="F11" s="37">
        <v>12649</v>
      </c>
      <c r="G11" s="37">
        <v>12246</v>
      </c>
      <c r="H11" s="37">
        <v>9118</v>
      </c>
      <c r="I11" s="37">
        <v>8238</v>
      </c>
      <c r="J11" s="37">
        <v>11609</v>
      </c>
      <c r="K11" s="37">
        <v>15259</v>
      </c>
    </row>
    <row r="12" spans="1:11" ht="14.25" thickBot="1" x14ac:dyDescent="0.2">
      <c r="A12" s="13" t="s">
        <v>132</v>
      </c>
      <c r="B12" s="37">
        <v>16798</v>
      </c>
      <c r="C12" s="37">
        <v>21337</v>
      </c>
      <c r="D12" s="37">
        <v>12010</v>
      </c>
      <c r="E12" s="37">
        <v>19819</v>
      </c>
      <c r="F12" s="37">
        <v>19408</v>
      </c>
      <c r="G12" s="37">
        <v>6201</v>
      </c>
      <c r="H12" s="37">
        <v>3788</v>
      </c>
      <c r="I12" s="37">
        <f>+I9+I10-I11+1</f>
        <v>5958</v>
      </c>
      <c r="J12" s="37">
        <f>+J9+J10-J11</f>
        <v>52286</v>
      </c>
      <c r="K12" s="37">
        <v>8732</v>
      </c>
    </row>
    <row r="13" spans="1:11" ht="14.25" thickBot="1" x14ac:dyDescent="0.2">
      <c r="A13" s="13" t="s">
        <v>10</v>
      </c>
      <c r="B13" s="37">
        <v>6256</v>
      </c>
      <c r="C13" s="37">
        <v>489</v>
      </c>
      <c r="D13" s="37">
        <v>3720</v>
      </c>
      <c r="E13" s="37">
        <v>137</v>
      </c>
      <c r="F13" s="37">
        <v>1762</v>
      </c>
      <c r="G13" s="37">
        <v>5539</v>
      </c>
      <c r="H13" s="37">
        <v>2057</v>
      </c>
      <c r="I13" s="37">
        <v>2112</v>
      </c>
      <c r="J13" s="37">
        <v>1340</v>
      </c>
      <c r="K13" s="37">
        <v>601</v>
      </c>
    </row>
    <row r="14" spans="1:11" ht="14.25" thickBot="1" x14ac:dyDescent="0.2">
      <c r="A14" s="13" t="s">
        <v>11</v>
      </c>
      <c r="B14" s="37">
        <v>7531</v>
      </c>
      <c r="C14" s="37">
        <v>2970</v>
      </c>
      <c r="D14" s="37">
        <v>1754</v>
      </c>
      <c r="E14" s="37">
        <v>1675</v>
      </c>
      <c r="F14" s="37">
        <v>1478</v>
      </c>
      <c r="G14" s="37">
        <v>1700</v>
      </c>
      <c r="H14" s="37">
        <v>7467</v>
      </c>
      <c r="I14" s="37">
        <v>4596</v>
      </c>
      <c r="J14" s="37">
        <v>3512</v>
      </c>
      <c r="K14" s="37">
        <v>2166</v>
      </c>
    </row>
    <row r="15" spans="1:11" ht="14.25" thickBot="1" x14ac:dyDescent="0.2">
      <c r="A15" s="14" t="s">
        <v>133</v>
      </c>
      <c r="B15" s="37">
        <v>15523</v>
      </c>
      <c r="C15" s="37">
        <v>18856</v>
      </c>
      <c r="D15" s="37">
        <v>13976</v>
      </c>
      <c r="E15" s="37">
        <v>18281</v>
      </c>
      <c r="F15" s="37">
        <v>19692</v>
      </c>
      <c r="G15" s="37">
        <v>10041</v>
      </c>
      <c r="H15" s="37">
        <v>-1622</v>
      </c>
      <c r="I15" s="37">
        <f>+I12+I13-I14-1</f>
        <v>3473</v>
      </c>
      <c r="J15" s="37">
        <f>+J12+J13-J14</f>
        <v>50114</v>
      </c>
      <c r="K15" s="37">
        <v>7166</v>
      </c>
    </row>
    <row r="16" spans="1:11" ht="14.25" thickBot="1" x14ac:dyDescent="0.2">
      <c r="A16" s="13" t="s">
        <v>13</v>
      </c>
      <c r="B16" s="37">
        <v>3155</v>
      </c>
      <c r="C16" s="37">
        <v>4880</v>
      </c>
      <c r="D16" s="37">
        <v>3523</v>
      </c>
      <c r="E16" s="37">
        <v>8505</v>
      </c>
      <c r="F16" s="37">
        <v>7138</v>
      </c>
      <c r="G16" s="37">
        <v>6337</v>
      </c>
      <c r="H16" s="37">
        <v>409</v>
      </c>
      <c r="I16" s="37">
        <v>1475</v>
      </c>
      <c r="J16" s="37">
        <v>10858</v>
      </c>
      <c r="K16" s="37">
        <f>+-3206</f>
        <v>-3206</v>
      </c>
    </row>
    <row r="17" spans="1:11" ht="14.25" thickBot="1" x14ac:dyDescent="0.2">
      <c r="A17" s="13" t="s">
        <v>14</v>
      </c>
      <c r="B17" s="37">
        <v>1602</v>
      </c>
      <c r="C17" s="37">
        <v>4284</v>
      </c>
      <c r="D17" s="37">
        <v>4524</v>
      </c>
      <c r="E17" s="37">
        <v>174</v>
      </c>
      <c r="F17" s="37">
        <v>-733</v>
      </c>
      <c r="G17" s="37">
        <v>1756</v>
      </c>
      <c r="H17" s="37">
        <v>-4958</v>
      </c>
      <c r="I17" s="37">
        <v>3141</v>
      </c>
      <c r="J17" s="37">
        <v>2662</v>
      </c>
      <c r="K17" s="37">
        <v>1609</v>
      </c>
    </row>
    <row r="18" spans="1:11" ht="14.25" thickBot="1" x14ac:dyDescent="0.2">
      <c r="A18" s="13" t="s">
        <v>15</v>
      </c>
      <c r="B18" s="37">
        <v>4757</v>
      </c>
      <c r="C18" s="37">
        <v>9165</v>
      </c>
      <c r="D18" s="37">
        <v>8048</v>
      </c>
      <c r="E18" s="37">
        <v>8679</v>
      </c>
      <c r="F18" s="37">
        <v>6405</v>
      </c>
      <c r="G18" s="37">
        <v>8093</v>
      </c>
      <c r="H18" s="37">
        <v>-4550</v>
      </c>
      <c r="I18" s="37">
        <f>SUM(I16:I17)</f>
        <v>4616</v>
      </c>
      <c r="J18" s="37">
        <f>SUM(J16:J17)</f>
        <v>13520</v>
      </c>
      <c r="K18" s="37">
        <v>1609</v>
      </c>
    </row>
    <row r="19" spans="1:11" ht="14.25" thickBot="1" x14ac:dyDescent="0.2">
      <c r="A19" s="14" t="s">
        <v>130</v>
      </c>
      <c r="B19" s="37">
        <v>10766</v>
      </c>
      <c r="C19" s="37">
        <v>9691</v>
      </c>
      <c r="D19" s="37">
        <v>5928</v>
      </c>
      <c r="E19" s="37">
        <v>9602</v>
      </c>
      <c r="F19" s="37">
        <v>13287</v>
      </c>
      <c r="G19" s="37">
        <v>1948</v>
      </c>
      <c r="H19" s="37">
        <v>2927</v>
      </c>
      <c r="I19" s="37">
        <f>+I15-I18-1</f>
        <v>-1144</v>
      </c>
      <c r="J19" s="37">
        <f>+J15-J18</f>
        <v>36594</v>
      </c>
      <c r="K19" s="37">
        <v>5557</v>
      </c>
    </row>
    <row r="20" spans="1:11" ht="14.25" thickBot="1" x14ac:dyDescent="0.2">
      <c r="A20" s="14" t="s">
        <v>134</v>
      </c>
      <c r="B20" s="37">
        <v>821</v>
      </c>
      <c r="C20" s="37">
        <v>1043</v>
      </c>
      <c r="D20" s="37">
        <v>823</v>
      </c>
      <c r="E20" s="37">
        <v>887</v>
      </c>
      <c r="F20" s="37">
        <v>1034</v>
      </c>
      <c r="G20" s="37">
        <v>832</v>
      </c>
      <c r="H20" s="37">
        <v>889</v>
      </c>
      <c r="I20" s="37">
        <v>2125</v>
      </c>
      <c r="J20" s="37">
        <v>4540</v>
      </c>
      <c r="K20" s="37">
        <v>854</v>
      </c>
    </row>
    <row r="21" spans="1:11" ht="14.25" thickBot="1" x14ac:dyDescent="0.2">
      <c r="A21" s="26" t="s">
        <v>135</v>
      </c>
      <c r="B21" s="11">
        <v>9946</v>
      </c>
      <c r="C21" s="11">
        <v>8649</v>
      </c>
      <c r="D21" s="11">
        <v>5105</v>
      </c>
      <c r="E21" s="11">
        <v>8715</v>
      </c>
      <c r="F21" s="11">
        <v>12253</v>
      </c>
      <c r="G21" s="11">
        <v>1116</v>
      </c>
      <c r="H21" s="11">
        <v>2038</v>
      </c>
      <c r="I21" s="11">
        <f>+I19-I20</f>
        <v>-3269</v>
      </c>
      <c r="J21" s="11">
        <f>+J19-J20</f>
        <v>32054</v>
      </c>
      <c r="K21" s="11">
        <v>4703</v>
      </c>
    </row>
    <row r="23" spans="1:11" x14ac:dyDescent="0.15">
      <c r="B23" s="35"/>
      <c r="C23" s="35"/>
      <c r="D23" s="35"/>
      <c r="E23" s="35"/>
      <c r="F23" s="35"/>
      <c r="G23" s="35"/>
      <c r="H23" s="35"/>
      <c r="I23" s="35"/>
      <c r="J23" s="35"/>
      <c r="K23" s="35"/>
    </row>
  </sheetData>
  <mergeCells count="11">
    <mergeCell ref="K2:K4"/>
    <mergeCell ref="J2:J4"/>
    <mergeCell ref="A2:A4"/>
    <mergeCell ref="C2:C4"/>
    <mergeCell ref="D2:D4"/>
    <mergeCell ref="E2:E4"/>
    <mergeCell ref="I2:I4"/>
    <mergeCell ref="H2:H4"/>
    <mergeCell ref="G2:G4"/>
    <mergeCell ref="F2:F4"/>
    <mergeCell ref="B2:B4"/>
  </mergeCells>
  <phoneticPr fontId="2"/>
  <pageMargins left="0.75" right="0.75" top="1" bottom="1" header="0.51200000000000001" footer="0.51200000000000001"/>
  <pageSetup paperSize="9" scale="53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74"/>
  <sheetViews>
    <sheetView zoomScaleNormal="100" zoomScaleSheetLayoutView="100" workbookViewId="0">
      <pane xSplit="1" ySplit="4" topLeftCell="J5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 x14ac:dyDescent="0.15"/>
  <cols>
    <col min="1" max="1" width="41.875" bestFit="1" customWidth="1"/>
    <col min="2" max="2" width="14.25" customWidth="1"/>
    <col min="3" max="3" width="13.625" customWidth="1"/>
    <col min="4" max="11" width="15.625" customWidth="1"/>
  </cols>
  <sheetData>
    <row r="1" spans="1:11" ht="15" thickBot="1" x14ac:dyDescent="0.2">
      <c r="A1" s="1" t="s">
        <v>106</v>
      </c>
      <c r="B1" s="2"/>
      <c r="E1" s="2"/>
      <c r="F1" s="2"/>
      <c r="H1" s="2"/>
      <c r="I1" s="2"/>
      <c r="K1" s="2" t="s">
        <v>123</v>
      </c>
    </row>
    <row r="2" spans="1:11" ht="14.25" thickBot="1" x14ac:dyDescent="0.2">
      <c r="A2" s="40" t="s">
        <v>194</v>
      </c>
      <c r="B2" s="40" t="s">
        <v>105</v>
      </c>
      <c r="C2" s="40" t="s">
        <v>121</v>
      </c>
      <c r="D2" s="40" t="s">
        <v>122</v>
      </c>
      <c r="E2" s="40" t="s">
        <v>146</v>
      </c>
      <c r="F2" s="40" t="s">
        <v>148</v>
      </c>
      <c r="G2" s="40" t="s">
        <v>168</v>
      </c>
      <c r="H2" s="40" t="s">
        <v>175</v>
      </c>
      <c r="I2" s="40" t="s">
        <v>182</v>
      </c>
      <c r="J2" s="40" t="s">
        <v>187</v>
      </c>
      <c r="K2" s="40" t="s">
        <v>192</v>
      </c>
    </row>
    <row r="3" spans="1:11" ht="14.25" thickBot="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4.25" thickBo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4.25" thickBot="1" x14ac:dyDescent="0.2">
      <c r="A5" s="4" t="s">
        <v>69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4.25" thickBot="1" x14ac:dyDescent="0.2">
      <c r="A6" s="6" t="s">
        <v>137</v>
      </c>
      <c r="B6" s="7">
        <v>15523</v>
      </c>
      <c r="C6" s="27">
        <v>18856</v>
      </c>
      <c r="D6" s="27">
        <v>13976</v>
      </c>
      <c r="E6" s="7">
        <v>18281</v>
      </c>
      <c r="F6" s="7">
        <v>19692</v>
      </c>
      <c r="G6" s="7">
        <v>10041</v>
      </c>
      <c r="H6" s="7">
        <v>-1622</v>
      </c>
      <c r="I6" s="7">
        <v>3473</v>
      </c>
      <c r="J6" s="7">
        <v>50114</v>
      </c>
      <c r="K6" s="7">
        <v>7166</v>
      </c>
    </row>
    <row r="7" spans="1:11" ht="14.25" thickBot="1" x14ac:dyDescent="0.2">
      <c r="A7" s="8" t="s">
        <v>70</v>
      </c>
      <c r="B7" s="7">
        <v>17165</v>
      </c>
      <c r="C7" s="27">
        <v>22636</v>
      </c>
      <c r="D7" s="27">
        <v>22893</v>
      </c>
      <c r="E7" s="7">
        <v>23508</v>
      </c>
      <c r="F7" s="7">
        <v>25686</v>
      </c>
      <c r="G7" s="7">
        <v>27215</v>
      </c>
      <c r="H7" s="7">
        <v>27748</v>
      </c>
      <c r="I7" s="7">
        <v>30007</v>
      </c>
      <c r="J7" s="7">
        <v>30585</v>
      </c>
      <c r="K7" s="7">
        <v>33493</v>
      </c>
    </row>
    <row r="8" spans="1:11" ht="14.25" thickBot="1" x14ac:dyDescent="0.2">
      <c r="A8" s="8" t="s">
        <v>114</v>
      </c>
      <c r="B8" s="7">
        <v>1385</v>
      </c>
      <c r="C8" s="27">
        <v>2513</v>
      </c>
      <c r="D8" s="27">
        <v>2521</v>
      </c>
      <c r="E8" s="7">
        <v>3177</v>
      </c>
      <c r="F8" s="7">
        <v>3504</v>
      </c>
      <c r="G8" s="7">
        <v>3490</v>
      </c>
      <c r="H8" s="7">
        <v>3455</v>
      </c>
      <c r="I8" s="7">
        <v>3389</v>
      </c>
      <c r="J8" s="7">
        <v>3453</v>
      </c>
      <c r="K8" s="7">
        <v>3803</v>
      </c>
    </row>
    <row r="9" spans="1:11" ht="14.25" thickBot="1" x14ac:dyDescent="0.2">
      <c r="A9" s="8" t="s">
        <v>179</v>
      </c>
      <c r="B9" s="7" t="s">
        <v>174</v>
      </c>
      <c r="C9" s="16" t="s">
        <v>174</v>
      </c>
      <c r="D9" s="16" t="s">
        <v>174</v>
      </c>
      <c r="E9" s="7" t="s">
        <v>174</v>
      </c>
      <c r="F9" s="7" t="s">
        <v>174</v>
      </c>
      <c r="G9" s="7" t="s">
        <v>174</v>
      </c>
      <c r="H9" s="7">
        <v>5330</v>
      </c>
      <c r="I9" s="7" t="s">
        <v>184</v>
      </c>
      <c r="J9" s="38">
        <v>0</v>
      </c>
      <c r="K9" s="38">
        <v>0</v>
      </c>
    </row>
    <row r="10" spans="1:11" ht="14.25" thickBot="1" x14ac:dyDescent="0.2">
      <c r="A10" s="8" t="s">
        <v>154</v>
      </c>
      <c r="B10" s="7" t="s">
        <v>174</v>
      </c>
      <c r="C10" s="16" t="s">
        <v>174</v>
      </c>
      <c r="D10" s="16" t="s">
        <v>174</v>
      </c>
      <c r="E10" s="7">
        <v>1405</v>
      </c>
      <c r="F10" s="7">
        <v>5361</v>
      </c>
      <c r="G10" s="7">
        <v>3184</v>
      </c>
      <c r="H10" s="7" t="s">
        <v>174</v>
      </c>
      <c r="I10" s="7" t="s">
        <v>170</v>
      </c>
      <c r="J10" s="38">
        <v>0</v>
      </c>
      <c r="K10" s="38">
        <v>0</v>
      </c>
    </row>
    <row r="11" spans="1:11" ht="14.25" thickBot="1" x14ac:dyDescent="0.2">
      <c r="A11" s="8" t="s">
        <v>144</v>
      </c>
      <c r="B11" s="7">
        <v>3596</v>
      </c>
      <c r="C11" s="27">
        <v>1678</v>
      </c>
      <c r="D11" s="16" t="s">
        <v>145</v>
      </c>
      <c r="E11" s="7" t="s">
        <v>145</v>
      </c>
      <c r="F11" s="7" t="s">
        <v>125</v>
      </c>
      <c r="G11" s="7" t="s">
        <v>170</v>
      </c>
      <c r="H11" s="7" t="s">
        <v>174</v>
      </c>
      <c r="I11" s="7" t="s">
        <v>170</v>
      </c>
      <c r="J11" s="38">
        <v>0</v>
      </c>
      <c r="K11" s="38">
        <v>0</v>
      </c>
    </row>
    <row r="12" spans="1:11" ht="14.25" thickBot="1" x14ac:dyDescent="0.2">
      <c r="A12" s="8" t="s">
        <v>12</v>
      </c>
      <c r="B12" s="7" t="s">
        <v>100</v>
      </c>
      <c r="C12" s="7" t="s">
        <v>100</v>
      </c>
      <c r="D12" s="7" t="s">
        <v>100</v>
      </c>
      <c r="E12" s="7" t="s">
        <v>145</v>
      </c>
      <c r="F12" s="7" t="s">
        <v>125</v>
      </c>
      <c r="G12" s="7" t="s">
        <v>170</v>
      </c>
      <c r="H12" s="7" t="s">
        <v>174</v>
      </c>
      <c r="I12" s="7" t="s">
        <v>170</v>
      </c>
      <c r="J12" s="38">
        <v>0</v>
      </c>
      <c r="K12" s="38">
        <v>0</v>
      </c>
    </row>
    <row r="13" spans="1:11" ht="14.25" thickBot="1" x14ac:dyDescent="0.2">
      <c r="A13" s="8" t="s">
        <v>68</v>
      </c>
      <c r="B13" s="7" t="s">
        <v>103</v>
      </c>
      <c r="C13" s="7" t="s">
        <v>100</v>
      </c>
      <c r="D13" s="7" t="s">
        <v>100</v>
      </c>
      <c r="E13" s="7" t="s">
        <v>145</v>
      </c>
      <c r="F13" s="7" t="s">
        <v>125</v>
      </c>
      <c r="G13" s="7" t="s">
        <v>170</v>
      </c>
      <c r="H13" s="7" t="s">
        <v>174</v>
      </c>
      <c r="I13" s="7" t="s">
        <v>170</v>
      </c>
      <c r="J13" s="38">
        <v>0</v>
      </c>
      <c r="K13" s="38">
        <v>0</v>
      </c>
    </row>
    <row r="14" spans="1:11" ht="14.25" thickBot="1" x14ac:dyDescent="0.2">
      <c r="A14" s="8" t="s">
        <v>115</v>
      </c>
      <c r="B14" s="7">
        <v>-1240</v>
      </c>
      <c r="C14" s="7">
        <v>-712</v>
      </c>
      <c r="D14" s="7" t="s">
        <v>145</v>
      </c>
      <c r="E14" s="7" t="s">
        <v>145</v>
      </c>
      <c r="F14" s="7" t="s">
        <v>125</v>
      </c>
      <c r="G14" s="7" t="s">
        <v>170</v>
      </c>
      <c r="H14" s="7" t="s">
        <v>174</v>
      </c>
      <c r="I14" s="7" t="s">
        <v>170</v>
      </c>
      <c r="J14" s="38">
        <v>0</v>
      </c>
      <c r="K14" s="38">
        <v>0</v>
      </c>
    </row>
    <row r="15" spans="1:11" ht="14.25" thickBot="1" x14ac:dyDescent="0.2">
      <c r="A15" s="8" t="s">
        <v>116</v>
      </c>
      <c r="B15" s="7">
        <v>-6127</v>
      </c>
      <c r="C15" s="7" t="s">
        <v>100</v>
      </c>
      <c r="D15" s="7" t="s">
        <v>100</v>
      </c>
      <c r="E15" s="7" t="s">
        <v>140</v>
      </c>
      <c r="F15" s="7" t="s">
        <v>140</v>
      </c>
      <c r="G15" s="7" t="s">
        <v>170</v>
      </c>
      <c r="H15" s="7" t="s">
        <v>174</v>
      </c>
      <c r="I15" s="7" t="s">
        <v>170</v>
      </c>
      <c r="J15" s="38">
        <v>0</v>
      </c>
      <c r="K15" s="38">
        <v>0</v>
      </c>
    </row>
    <row r="16" spans="1:11" ht="14.25" thickBot="1" x14ac:dyDescent="0.2">
      <c r="A16" s="8" t="s">
        <v>71</v>
      </c>
      <c r="B16" s="7">
        <v>-177</v>
      </c>
      <c r="C16" s="7">
        <v>-556</v>
      </c>
      <c r="D16" s="7">
        <v>-555</v>
      </c>
      <c r="E16" s="7">
        <v>-1022</v>
      </c>
      <c r="F16" s="7" t="s">
        <v>150</v>
      </c>
      <c r="G16" s="7">
        <v>-1298</v>
      </c>
      <c r="H16" s="7">
        <v>-970</v>
      </c>
      <c r="I16" s="7">
        <v>-321</v>
      </c>
      <c r="J16" s="7">
        <v>-378</v>
      </c>
      <c r="K16" s="7">
        <f>+-1408</f>
        <v>-1408</v>
      </c>
    </row>
    <row r="17" spans="1:11" ht="14.25" thickBot="1" x14ac:dyDescent="0.2">
      <c r="A17" s="8" t="s">
        <v>9</v>
      </c>
      <c r="B17" s="7">
        <v>2087</v>
      </c>
      <c r="C17" s="27">
        <v>3221</v>
      </c>
      <c r="D17" s="27">
        <v>3525</v>
      </c>
      <c r="E17" s="7">
        <v>3790</v>
      </c>
      <c r="F17" s="7">
        <v>5213</v>
      </c>
      <c r="G17" s="7">
        <v>6740</v>
      </c>
      <c r="H17" s="7">
        <v>6921</v>
      </c>
      <c r="I17" s="7">
        <v>6352</v>
      </c>
      <c r="J17" s="7">
        <v>6333</v>
      </c>
      <c r="K17" s="7">
        <v>7682</v>
      </c>
    </row>
    <row r="18" spans="1:11" ht="14.25" thickBot="1" x14ac:dyDescent="0.2">
      <c r="A18" s="8" t="s">
        <v>72</v>
      </c>
      <c r="B18" s="7" t="s">
        <v>100</v>
      </c>
      <c r="C18" s="7" t="s">
        <v>100</v>
      </c>
      <c r="D18" s="7" t="s">
        <v>100</v>
      </c>
      <c r="E18" s="7" t="s">
        <v>140</v>
      </c>
      <c r="F18" s="7" t="s">
        <v>140</v>
      </c>
      <c r="G18" s="7" t="s">
        <v>170</v>
      </c>
      <c r="H18" s="7" t="s">
        <v>174</v>
      </c>
      <c r="I18" s="7" t="s">
        <v>170</v>
      </c>
      <c r="J18" s="38">
        <v>0</v>
      </c>
      <c r="K18" s="38">
        <v>0</v>
      </c>
    </row>
    <row r="19" spans="1:11" ht="14.25" thickBot="1" x14ac:dyDescent="0.2">
      <c r="A19" s="8" t="s">
        <v>73</v>
      </c>
      <c r="B19" s="7" t="s">
        <v>100</v>
      </c>
      <c r="C19" s="7" t="s">
        <v>100</v>
      </c>
      <c r="D19" s="7" t="s">
        <v>100</v>
      </c>
      <c r="E19" s="7" t="s">
        <v>140</v>
      </c>
      <c r="F19" s="7" t="s">
        <v>140</v>
      </c>
      <c r="G19" s="7" t="s">
        <v>170</v>
      </c>
      <c r="H19" s="7" t="s">
        <v>174</v>
      </c>
      <c r="I19" s="7" t="s">
        <v>170</v>
      </c>
      <c r="J19" s="38">
        <v>0</v>
      </c>
      <c r="K19" s="38">
        <v>0</v>
      </c>
    </row>
    <row r="20" spans="1:11" ht="14.25" thickBot="1" x14ac:dyDescent="0.2">
      <c r="A20" s="8" t="s">
        <v>74</v>
      </c>
      <c r="B20" s="7" t="s">
        <v>100</v>
      </c>
      <c r="C20" s="7" t="s">
        <v>100</v>
      </c>
      <c r="D20" s="7" t="s">
        <v>100</v>
      </c>
      <c r="E20" s="7" t="s">
        <v>140</v>
      </c>
      <c r="F20" s="7" t="s">
        <v>140</v>
      </c>
      <c r="G20" s="7" t="s">
        <v>170</v>
      </c>
      <c r="H20" s="7" t="s">
        <v>174</v>
      </c>
      <c r="I20" s="7" t="s">
        <v>170</v>
      </c>
      <c r="J20" s="38">
        <v>0</v>
      </c>
      <c r="K20" s="38">
        <v>0</v>
      </c>
    </row>
    <row r="21" spans="1:11" ht="14.25" thickBot="1" x14ac:dyDescent="0.2">
      <c r="A21" s="8" t="s">
        <v>124</v>
      </c>
      <c r="B21" s="7" t="s">
        <v>125</v>
      </c>
      <c r="C21" s="28">
        <v>-397</v>
      </c>
      <c r="D21" s="7">
        <v>-3325</v>
      </c>
      <c r="E21" s="7" t="s">
        <v>140</v>
      </c>
      <c r="F21" s="7" t="s">
        <v>140</v>
      </c>
      <c r="G21" s="7" t="s">
        <v>170</v>
      </c>
      <c r="H21" s="7" t="s">
        <v>174</v>
      </c>
      <c r="I21" s="7" t="s">
        <v>170</v>
      </c>
      <c r="J21" s="38">
        <v>0</v>
      </c>
      <c r="K21" s="38">
        <v>0</v>
      </c>
    </row>
    <row r="22" spans="1:11" ht="14.25" thickBot="1" x14ac:dyDescent="0.2">
      <c r="A22" s="8" t="s">
        <v>75</v>
      </c>
      <c r="B22" s="7">
        <v>-14361</v>
      </c>
      <c r="C22" s="27">
        <v>8192</v>
      </c>
      <c r="D22" s="7">
        <v>-7873</v>
      </c>
      <c r="E22" s="7">
        <v>-8855</v>
      </c>
      <c r="F22" s="7" t="s">
        <v>151</v>
      </c>
      <c r="G22" s="7">
        <v>-10275</v>
      </c>
      <c r="H22" s="7">
        <v>42113</v>
      </c>
      <c r="I22" s="7">
        <v>-20359</v>
      </c>
      <c r="J22" s="7">
        <v>2674</v>
      </c>
      <c r="K22" s="7">
        <v>4997</v>
      </c>
    </row>
    <row r="23" spans="1:11" ht="14.25" thickBot="1" x14ac:dyDescent="0.2">
      <c r="A23" s="8" t="s">
        <v>76</v>
      </c>
      <c r="B23" s="7">
        <v>-4735</v>
      </c>
      <c r="C23" s="7">
        <v>-25294</v>
      </c>
      <c r="D23" s="7">
        <v>5228</v>
      </c>
      <c r="E23" s="7">
        <v>-5983</v>
      </c>
      <c r="F23" s="7" t="s">
        <v>152</v>
      </c>
      <c r="G23" s="7">
        <v>-9431</v>
      </c>
      <c r="H23" s="7">
        <v>7936</v>
      </c>
      <c r="I23" s="7">
        <v>2977</v>
      </c>
      <c r="J23" s="7">
        <v>-90126</v>
      </c>
      <c r="K23" s="7">
        <v>21396</v>
      </c>
    </row>
    <row r="24" spans="1:11" ht="14.25" thickBot="1" x14ac:dyDescent="0.2">
      <c r="A24" s="8" t="s">
        <v>77</v>
      </c>
      <c r="B24" s="7">
        <v>8611</v>
      </c>
      <c r="C24" s="27">
        <v>6964</v>
      </c>
      <c r="D24" s="7">
        <v>-11860</v>
      </c>
      <c r="E24" s="7">
        <v>4331</v>
      </c>
      <c r="F24" s="7">
        <v>16812</v>
      </c>
      <c r="G24" s="7">
        <v>1301</v>
      </c>
      <c r="H24" s="7">
        <v>-23077</v>
      </c>
      <c r="I24" s="7">
        <v>6848</v>
      </c>
      <c r="J24" s="7">
        <v>22576</v>
      </c>
      <c r="K24" s="7">
        <f>+-7028</f>
        <v>-7028</v>
      </c>
    </row>
    <row r="25" spans="1:11" ht="14.25" thickBot="1" x14ac:dyDescent="0.2">
      <c r="A25" s="8" t="s">
        <v>78</v>
      </c>
      <c r="B25" s="7">
        <v>-8289</v>
      </c>
      <c r="C25" s="7" t="s">
        <v>100</v>
      </c>
      <c r="D25" s="7" t="s">
        <v>100</v>
      </c>
      <c r="E25" s="7" t="s">
        <v>145</v>
      </c>
      <c r="F25" s="7" t="s">
        <v>125</v>
      </c>
      <c r="G25" s="7" t="s">
        <v>170</v>
      </c>
      <c r="H25" s="7" t="s">
        <v>174</v>
      </c>
      <c r="I25" s="7" t="s">
        <v>170</v>
      </c>
      <c r="J25" s="38">
        <v>0</v>
      </c>
      <c r="K25" s="38">
        <v>0</v>
      </c>
    </row>
    <row r="26" spans="1:11" ht="14.25" thickBot="1" x14ac:dyDescent="0.2">
      <c r="A26" s="8" t="s">
        <v>120</v>
      </c>
      <c r="B26" s="7">
        <v>7109</v>
      </c>
      <c r="C26" s="7">
        <v>-1526</v>
      </c>
      <c r="D26" s="7" t="s">
        <v>145</v>
      </c>
      <c r="E26" s="7" t="s">
        <v>145</v>
      </c>
      <c r="F26" s="7" t="s">
        <v>125</v>
      </c>
      <c r="G26" s="7" t="s">
        <v>170</v>
      </c>
      <c r="H26" s="7" t="s">
        <v>174</v>
      </c>
      <c r="I26" s="7" t="s">
        <v>170</v>
      </c>
      <c r="J26" s="38">
        <v>0</v>
      </c>
      <c r="K26" s="38">
        <v>0</v>
      </c>
    </row>
    <row r="27" spans="1:11" ht="14.25" thickBot="1" x14ac:dyDescent="0.2">
      <c r="A27" s="8" t="s">
        <v>79</v>
      </c>
      <c r="B27" s="7" t="s">
        <v>100</v>
      </c>
      <c r="C27" s="7" t="s">
        <v>100</v>
      </c>
      <c r="D27" s="7" t="s">
        <v>100</v>
      </c>
      <c r="E27" s="7" t="s">
        <v>145</v>
      </c>
      <c r="F27" s="7" t="s">
        <v>125</v>
      </c>
      <c r="G27" s="7" t="s">
        <v>170</v>
      </c>
      <c r="H27" s="7" t="s">
        <v>174</v>
      </c>
      <c r="I27" s="7" t="s">
        <v>170</v>
      </c>
      <c r="J27" s="38">
        <v>0</v>
      </c>
      <c r="K27" s="38">
        <v>0</v>
      </c>
    </row>
    <row r="28" spans="1:11" ht="14.25" thickBot="1" x14ac:dyDescent="0.2">
      <c r="A28" s="8" t="s">
        <v>7</v>
      </c>
      <c r="B28" s="7">
        <v>-1694</v>
      </c>
      <c r="C28" s="7">
        <v>-511</v>
      </c>
      <c r="D28" s="7">
        <v>1526</v>
      </c>
      <c r="E28" s="7">
        <v>-3644</v>
      </c>
      <c r="F28" s="7" t="s">
        <v>153</v>
      </c>
      <c r="G28" s="7">
        <v>-5007</v>
      </c>
      <c r="H28" s="7">
        <v>-1471</v>
      </c>
      <c r="I28" s="7">
        <v>10657</v>
      </c>
      <c r="J28" s="7">
        <v>-3412</v>
      </c>
      <c r="K28" s="7">
        <f>+-3647</f>
        <v>-3647</v>
      </c>
    </row>
    <row r="29" spans="1:11" ht="14.25" thickBot="1" x14ac:dyDescent="0.2">
      <c r="A29" s="8" t="s">
        <v>80</v>
      </c>
      <c r="B29" s="7">
        <v>18853</v>
      </c>
      <c r="C29" s="28">
        <v>35065</v>
      </c>
      <c r="D29" s="7">
        <v>26055</v>
      </c>
      <c r="E29" s="7">
        <v>33583</v>
      </c>
      <c r="F29" s="7">
        <v>30032</v>
      </c>
      <c r="G29" s="7">
        <v>25960</v>
      </c>
      <c r="H29" s="7">
        <v>66364</v>
      </c>
      <c r="I29" s="7">
        <f>SUM(I6:I28)+1</f>
        <v>43024</v>
      </c>
      <c r="J29" s="7">
        <f>SUM(J6:J28)+1</f>
        <v>21820</v>
      </c>
      <c r="K29" s="7">
        <v>66454</v>
      </c>
    </row>
    <row r="30" spans="1:11" ht="14.25" thickBot="1" x14ac:dyDescent="0.2">
      <c r="A30" s="8" t="s">
        <v>81</v>
      </c>
      <c r="B30" s="7">
        <v>440</v>
      </c>
      <c r="C30" s="7">
        <v>848</v>
      </c>
      <c r="D30" s="7">
        <v>1041</v>
      </c>
      <c r="E30" s="7">
        <v>1439</v>
      </c>
      <c r="F30" s="7">
        <v>1807</v>
      </c>
      <c r="G30" s="7">
        <v>1625</v>
      </c>
      <c r="H30" s="7">
        <v>1070</v>
      </c>
      <c r="I30" s="7">
        <v>477</v>
      </c>
      <c r="J30" s="7">
        <v>469</v>
      </c>
      <c r="K30" s="7">
        <v>1794</v>
      </c>
    </row>
    <row r="31" spans="1:11" ht="14.25" thickBot="1" x14ac:dyDescent="0.2">
      <c r="A31" s="8" t="s">
        <v>82</v>
      </c>
      <c r="B31" s="9">
        <v>-2101</v>
      </c>
      <c r="C31" s="7">
        <v>-3085</v>
      </c>
      <c r="D31" s="7">
        <v>-3471</v>
      </c>
      <c r="E31" s="7">
        <v>-3786</v>
      </c>
      <c r="F31" s="7" t="s">
        <v>155</v>
      </c>
      <c r="G31" s="7">
        <v>-6681</v>
      </c>
      <c r="H31" s="7">
        <v>-7046</v>
      </c>
      <c r="I31" s="7">
        <v>-6363</v>
      </c>
      <c r="J31" s="7">
        <v>-6324</v>
      </c>
      <c r="K31" s="7">
        <f>+-7622</f>
        <v>-7622</v>
      </c>
    </row>
    <row r="32" spans="1:11" ht="14.25" thickBot="1" x14ac:dyDescent="0.2">
      <c r="A32" s="8" t="s">
        <v>138</v>
      </c>
      <c r="B32" s="7">
        <v>-2959</v>
      </c>
      <c r="C32" s="7">
        <v>-6448</v>
      </c>
      <c r="D32" s="7">
        <v>-4117</v>
      </c>
      <c r="E32" s="7">
        <v>-2844</v>
      </c>
      <c r="F32" s="7" t="s">
        <v>156</v>
      </c>
      <c r="G32" s="7">
        <v>-10253</v>
      </c>
      <c r="H32" s="7">
        <v>-2274</v>
      </c>
      <c r="I32" s="7">
        <v>1485</v>
      </c>
      <c r="J32" s="7">
        <v>-8166</v>
      </c>
      <c r="K32" s="7">
        <f>+-8038</f>
        <v>-8038</v>
      </c>
    </row>
    <row r="33" spans="1:11" ht="14.25" thickBot="1" x14ac:dyDescent="0.2">
      <c r="A33" s="8" t="s">
        <v>126</v>
      </c>
      <c r="B33" s="7" t="s">
        <v>125</v>
      </c>
      <c r="C33" s="7">
        <v>397</v>
      </c>
      <c r="D33" s="7">
        <v>3004</v>
      </c>
      <c r="E33" s="7" t="s">
        <v>140</v>
      </c>
      <c r="F33" s="7" t="s">
        <v>157</v>
      </c>
      <c r="G33" s="7" t="s">
        <v>170</v>
      </c>
      <c r="H33" s="7" t="s">
        <v>174</v>
      </c>
      <c r="I33" s="7" t="s">
        <v>184</v>
      </c>
      <c r="J33" s="38">
        <v>0</v>
      </c>
      <c r="K33" s="38"/>
    </row>
    <row r="34" spans="1:11" ht="14.25" thickBot="1" x14ac:dyDescent="0.2">
      <c r="A34" s="10" t="s">
        <v>69</v>
      </c>
      <c r="B34" s="11">
        <v>14233</v>
      </c>
      <c r="C34" s="11">
        <v>26777</v>
      </c>
      <c r="D34" s="11">
        <v>22511</v>
      </c>
      <c r="E34" s="11">
        <v>28393</v>
      </c>
      <c r="F34" s="11">
        <v>17381</v>
      </c>
      <c r="G34" s="11">
        <v>10651</v>
      </c>
      <c r="H34" s="11">
        <v>58115</v>
      </c>
      <c r="I34" s="11">
        <f>SUM(I29:I33)</f>
        <v>38623</v>
      </c>
      <c r="J34" s="11">
        <f>SUM(J29:J33)</f>
        <v>7799</v>
      </c>
      <c r="K34" s="11">
        <v>52587</v>
      </c>
    </row>
    <row r="35" spans="1:11" ht="14.25" thickBot="1" x14ac:dyDescent="0.2">
      <c r="A35" s="4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ht="14.25" thickBot="1" x14ac:dyDescent="0.2">
      <c r="A36" s="8" t="s">
        <v>85</v>
      </c>
      <c r="B36" s="7">
        <v>2813</v>
      </c>
      <c r="C36" s="7" t="s">
        <v>100</v>
      </c>
      <c r="D36" s="7" t="s">
        <v>100</v>
      </c>
      <c r="E36" s="7" t="s">
        <v>140</v>
      </c>
      <c r="F36" s="7" t="s">
        <v>158</v>
      </c>
      <c r="G36" s="7" t="s">
        <v>170</v>
      </c>
      <c r="H36" s="7" t="s">
        <v>174</v>
      </c>
      <c r="I36" s="7"/>
      <c r="J36" s="38">
        <v>0</v>
      </c>
      <c r="K36" s="38"/>
    </row>
    <row r="37" spans="1:11" ht="14.25" thickBot="1" x14ac:dyDescent="0.2">
      <c r="A37" s="8" t="s">
        <v>86</v>
      </c>
      <c r="B37" s="7">
        <v>-24773</v>
      </c>
      <c r="C37" s="7">
        <v>-43870</v>
      </c>
      <c r="D37" s="7">
        <v>-29126</v>
      </c>
      <c r="E37" s="7">
        <v>-30544</v>
      </c>
      <c r="F37" s="7" t="s">
        <v>159</v>
      </c>
      <c r="G37" s="7">
        <v>-46295</v>
      </c>
      <c r="H37" s="7">
        <v>-52851</v>
      </c>
      <c r="I37" s="7">
        <v>-22898</v>
      </c>
      <c r="J37" s="7">
        <v>-20022</v>
      </c>
      <c r="K37" s="7">
        <f>+-24695</f>
        <v>-24695</v>
      </c>
    </row>
    <row r="38" spans="1:11" ht="14.25" thickBot="1" x14ac:dyDescent="0.2">
      <c r="A38" s="8" t="s">
        <v>87</v>
      </c>
      <c r="B38" s="7">
        <v>-1653</v>
      </c>
      <c r="C38" s="7">
        <v>-1485</v>
      </c>
      <c r="D38" s="7">
        <v>-1505</v>
      </c>
      <c r="E38" s="7">
        <v>-1107</v>
      </c>
      <c r="F38" s="7" t="s">
        <v>160</v>
      </c>
      <c r="G38" s="7">
        <v>-696</v>
      </c>
      <c r="H38" s="7">
        <v>-516</v>
      </c>
      <c r="I38" s="7">
        <v>-919</v>
      </c>
      <c r="J38" s="7">
        <v>-910</v>
      </c>
      <c r="K38" s="7">
        <f>+-1563</f>
        <v>-1563</v>
      </c>
    </row>
    <row r="39" spans="1:11" ht="24.75" thickBot="1" x14ac:dyDescent="0.2">
      <c r="A39" s="6" t="s">
        <v>141</v>
      </c>
      <c r="B39" s="7" t="s">
        <v>100</v>
      </c>
      <c r="C39" s="7" t="s">
        <v>100</v>
      </c>
      <c r="D39" s="7" t="s">
        <v>100</v>
      </c>
      <c r="E39" s="7">
        <v>-14494</v>
      </c>
      <c r="F39" s="7" t="s">
        <v>100</v>
      </c>
      <c r="G39" s="7" t="s">
        <v>100</v>
      </c>
      <c r="H39" s="7" t="s">
        <v>174</v>
      </c>
      <c r="I39" s="7" t="s">
        <v>170</v>
      </c>
      <c r="J39" s="38">
        <v>0</v>
      </c>
      <c r="K39" s="38">
        <v>0</v>
      </c>
    </row>
    <row r="40" spans="1:11" ht="14.25" thickBot="1" x14ac:dyDescent="0.2">
      <c r="A40" s="8" t="s">
        <v>99</v>
      </c>
      <c r="B40" s="7" t="s">
        <v>100</v>
      </c>
      <c r="C40" s="7" t="s">
        <v>100</v>
      </c>
      <c r="D40" s="7" t="s">
        <v>100</v>
      </c>
      <c r="E40" s="7" t="s">
        <v>140</v>
      </c>
      <c r="F40" s="7" t="s">
        <v>140</v>
      </c>
      <c r="G40" s="7" t="s">
        <v>103</v>
      </c>
      <c r="H40" s="7" t="s">
        <v>174</v>
      </c>
      <c r="I40" s="7" t="s">
        <v>170</v>
      </c>
      <c r="J40" s="38">
        <v>0</v>
      </c>
      <c r="K40" s="38">
        <v>0</v>
      </c>
    </row>
    <row r="41" spans="1:11" ht="14.25" thickBot="1" x14ac:dyDescent="0.2">
      <c r="A41" s="8" t="s">
        <v>119</v>
      </c>
      <c r="B41" s="7">
        <v>-2169</v>
      </c>
      <c r="C41" s="7" t="s">
        <v>100</v>
      </c>
      <c r="D41" s="7" t="s">
        <v>100</v>
      </c>
      <c r="E41" s="7" t="s">
        <v>140</v>
      </c>
      <c r="F41" s="7" t="s">
        <v>140</v>
      </c>
      <c r="G41" s="7" t="s">
        <v>103</v>
      </c>
      <c r="H41" s="7" t="s">
        <v>174</v>
      </c>
      <c r="I41" s="7" t="s">
        <v>170</v>
      </c>
      <c r="J41" s="38">
        <v>0</v>
      </c>
      <c r="K41" s="38">
        <v>0</v>
      </c>
    </row>
    <row r="42" spans="1:11" ht="14.25" thickBot="1" x14ac:dyDescent="0.2">
      <c r="A42" s="8" t="s">
        <v>142</v>
      </c>
      <c r="B42" s="7" t="s">
        <v>140</v>
      </c>
      <c r="C42" s="7" t="s">
        <v>140</v>
      </c>
      <c r="D42" s="7">
        <v>-17</v>
      </c>
      <c r="E42" s="7">
        <v>-5091</v>
      </c>
      <c r="F42" s="7" t="s">
        <v>140</v>
      </c>
      <c r="G42" s="7" t="s">
        <v>103</v>
      </c>
      <c r="H42" s="7" t="s">
        <v>174</v>
      </c>
      <c r="I42" s="7" t="s">
        <v>170</v>
      </c>
      <c r="J42" s="38">
        <v>0</v>
      </c>
      <c r="K42" s="38">
        <v>0</v>
      </c>
    </row>
    <row r="43" spans="1:11" ht="14.25" thickBot="1" x14ac:dyDescent="0.2">
      <c r="A43" s="8" t="s">
        <v>84</v>
      </c>
      <c r="B43" s="7" t="s">
        <v>100</v>
      </c>
      <c r="C43" s="7" t="s">
        <v>100</v>
      </c>
      <c r="D43" s="7" t="s">
        <v>100</v>
      </c>
      <c r="E43" s="7" t="s">
        <v>140</v>
      </c>
      <c r="F43" s="7" t="s">
        <v>140</v>
      </c>
      <c r="G43" s="7" t="s">
        <v>103</v>
      </c>
      <c r="H43" s="7" t="s">
        <v>174</v>
      </c>
      <c r="I43" s="7" t="s">
        <v>170</v>
      </c>
      <c r="J43" s="38">
        <v>0</v>
      </c>
      <c r="K43" s="38">
        <v>0</v>
      </c>
    </row>
    <row r="44" spans="1:11" ht="14.25" thickBot="1" x14ac:dyDescent="0.2">
      <c r="A44" s="8" t="s">
        <v>171</v>
      </c>
      <c r="B44" s="7" t="s">
        <v>174</v>
      </c>
      <c r="C44" s="7" t="s">
        <v>174</v>
      </c>
      <c r="D44" s="7" t="s">
        <v>174</v>
      </c>
      <c r="E44" s="7" t="s">
        <v>174</v>
      </c>
      <c r="F44" s="7">
        <v>1938</v>
      </c>
      <c r="G44" s="7">
        <v>4346</v>
      </c>
      <c r="H44" s="7">
        <v>4142</v>
      </c>
      <c r="I44" s="7" t="s">
        <v>170</v>
      </c>
      <c r="J44" s="38">
        <v>0</v>
      </c>
      <c r="K44" s="38">
        <v>0</v>
      </c>
    </row>
    <row r="45" spans="1:11" ht="14.25" thickBot="1" x14ac:dyDescent="0.2">
      <c r="A45" s="8" t="s">
        <v>172</v>
      </c>
      <c r="B45" s="7" t="s">
        <v>174</v>
      </c>
      <c r="C45" s="7" t="s">
        <v>174</v>
      </c>
      <c r="D45" s="7" t="s">
        <v>174</v>
      </c>
      <c r="E45" s="7" t="s">
        <v>174</v>
      </c>
      <c r="F45" s="7" t="s">
        <v>103</v>
      </c>
      <c r="G45" s="7">
        <v>11093</v>
      </c>
      <c r="H45" s="7" t="s">
        <v>174</v>
      </c>
      <c r="I45" s="7" t="s">
        <v>170</v>
      </c>
      <c r="J45" s="38">
        <v>0</v>
      </c>
      <c r="K45" s="38">
        <v>0</v>
      </c>
    </row>
    <row r="46" spans="1:11" ht="14.25" thickBot="1" x14ac:dyDescent="0.2">
      <c r="A46" s="8" t="s">
        <v>177</v>
      </c>
      <c r="B46" s="7" t="s">
        <v>174</v>
      </c>
      <c r="C46" s="7" t="s">
        <v>174</v>
      </c>
      <c r="D46" s="7" t="s">
        <v>174</v>
      </c>
      <c r="E46" s="7" t="s">
        <v>174</v>
      </c>
      <c r="F46" s="7" t="s">
        <v>174</v>
      </c>
      <c r="G46" s="7" t="s">
        <v>174</v>
      </c>
      <c r="H46" s="7">
        <v>21341</v>
      </c>
      <c r="I46" s="7">
        <v>2208</v>
      </c>
      <c r="J46" s="38">
        <v>0</v>
      </c>
      <c r="K46" s="38">
        <v>0</v>
      </c>
    </row>
    <row r="47" spans="1:11" ht="14.25" thickBot="1" x14ac:dyDescent="0.2">
      <c r="A47" s="8" t="s">
        <v>7</v>
      </c>
      <c r="B47" s="7">
        <v>331</v>
      </c>
      <c r="C47" s="7">
        <v>-4313</v>
      </c>
      <c r="D47" s="7">
        <v>-4110</v>
      </c>
      <c r="E47" s="7">
        <v>-4221</v>
      </c>
      <c r="F47" s="7">
        <f>-3861-1938</f>
        <v>-5799</v>
      </c>
      <c r="G47" s="7">
        <v>-3395</v>
      </c>
      <c r="H47" s="7">
        <v>-2136</v>
      </c>
      <c r="I47" s="7">
        <v>660</v>
      </c>
      <c r="J47" s="7">
        <v>-103</v>
      </c>
      <c r="K47" s="7">
        <f>+-670</f>
        <v>-670</v>
      </c>
    </row>
    <row r="48" spans="1:11" ht="14.25" thickBot="1" x14ac:dyDescent="0.2">
      <c r="A48" s="10" t="s">
        <v>83</v>
      </c>
      <c r="B48" s="11">
        <v>-25452</v>
      </c>
      <c r="C48" s="11">
        <v>-49668</v>
      </c>
      <c r="D48" s="11">
        <v>-34759</v>
      </c>
      <c r="E48" s="11">
        <v>-55456</v>
      </c>
      <c r="F48" s="11">
        <v>-51853</v>
      </c>
      <c r="G48" s="11">
        <v>-34947</v>
      </c>
      <c r="H48" s="11">
        <v>-30021</v>
      </c>
      <c r="I48" s="11">
        <f>SUM(I37:I47)-1</f>
        <v>-20950</v>
      </c>
      <c r="J48" s="11">
        <f>SUM(J37:J47)</f>
        <v>-21035</v>
      </c>
      <c r="K48" s="11">
        <f>+-26928</f>
        <v>-26928</v>
      </c>
    </row>
    <row r="49" spans="1:11" ht="14.25" thickBot="1" x14ac:dyDescent="0.2">
      <c r="A49" s="4" t="s">
        <v>88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 ht="14.25" thickBot="1" x14ac:dyDescent="0.2">
      <c r="A50" s="8" t="s">
        <v>89</v>
      </c>
      <c r="B50" s="7">
        <v>-8199</v>
      </c>
      <c r="C50" s="27">
        <v>32693</v>
      </c>
      <c r="D50" s="7">
        <v>-13724</v>
      </c>
      <c r="E50" s="7">
        <v>-14153</v>
      </c>
      <c r="F50" s="7">
        <v>10600</v>
      </c>
      <c r="G50" s="7">
        <v>-51</v>
      </c>
      <c r="H50" s="7">
        <v>-7441</v>
      </c>
      <c r="I50" s="7">
        <v>17153</v>
      </c>
      <c r="J50" s="7">
        <v>28693</v>
      </c>
      <c r="K50" s="7">
        <f>+-5040</f>
        <v>-5040</v>
      </c>
    </row>
    <row r="51" spans="1:11" ht="14.25" thickBot="1" x14ac:dyDescent="0.2">
      <c r="A51" s="8" t="s">
        <v>127</v>
      </c>
      <c r="B51" s="7" t="s">
        <v>125</v>
      </c>
      <c r="C51" s="7">
        <v>-1000</v>
      </c>
      <c r="D51" s="7">
        <v>-6000</v>
      </c>
      <c r="E51" s="7" t="s">
        <v>140</v>
      </c>
      <c r="F51" s="7" t="s">
        <v>140</v>
      </c>
      <c r="G51" s="7" t="s">
        <v>170</v>
      </c>
      <c r="H51" s="7" t="s">
        <v>174</v>
      </c>
      <c r="I51" s="7" t="s">
        <v>170</v>
      </c>
      <c r="J51" s="38">
        <v>0</v>
      </c>
      <c r="K51" s="38">
        <v>0</v>
      </c>
    </row>
    <row r="52" spans="1:11" ht="14.25" thickBot="1" x14ac:dyDescent="0.2">
      <c r="A52" s="8" t="s">
        <v>90</v>
      </c>
      <c r="B52" s="7">
        <v>41527</v>
      </c>
      <c r="C52" s="27">
        <v>52065</v>
      </c>
      <c r="D52" s="27">
        <v>67283</v>
      </c>
      <c r="E52" s="7">
        <v>97939</v>
      </c>
      <c r="F52" s="7">
        <v>60123</v>
      </c>
      <c r="G52" s="7">
        <v>86478</v>
      </c>
      <c r="H52" s="7">
        <v>24023</v>
      </c>
      <c r="I52" s="7">
        <v>27993</v>
      </c>
      <c r="J52" s="7">
        <v>47121</v>
      </c>
      <c r="K52" s="7">
        <v>32305</v>
      </c>
    </row>
    <row r="53" spans="1:11" ht="14.25" thickBot="1" x14ac:dyDescent="0.2">
      <c r="A53" s="8" t="s">
        <v>91</v>
      </c>
      <c r="B53" s="7">
        <v>-29953</v>
      </c>
      <c r="C53" s="7">
        <v>-51496</v>
      </c>
      <c r="D53" s="7">
        <v>-48311</v>
      </c>
      <c r="E53" s="7">
        <v>-48832</v>
      </c>
      <c r="F53" s="7" t="s">
        <v>161</v>
      </c>
      <c r="G53" s="7">
        <v>-52269</v>
      </c>
      <c r="H53" s="7">
        <v>-47459</v>
      </c>
      <c r="I53" s="7">
        <v>-53758</v>
      </c>
      <c r="J53" s="7">
        <v>-79257</v>
      </c>
      <c r="K53" s="7">
        <f>+-41063</f>
        <v>-41063</v>
      </c>
    </row>
    <row r="54" spans="1:11" ht="14.25" thickBot="1" x14ac:dyDescent="0.2">
      <c r="A54" s="8" t="s">
        <v>92</v>
      </c>
      <c r="B54" s="7">
        <v>10070</v>
      </c>
      <c r="C54" s="7" t="s">
        <v>100</v>
      </c>
      <c r="D54" s="7" t="s">
        <v>100</v>
      </c>
      <c r="E54" s="7" t="s">
        <v>140</v>
      </c>
      <c r="F54" s="7" t="s">
        <v>140</v>
      </c>
      <c r="G54" s="7" t="s">
        <v>170</v>
      </c>
      <c r="H54" s="7" t="s">
        <v>174</v>
      </c>
      <c r="I54" s="7" t="s">
        <v>170</v>
      </c>
      <c r="J54" s="38">
        <v>0</v>
      </c>
      <c r="K54" s="38">
        <v>0</v>
      </c>
    </row>
    <row r="55" spans="1:11" ht="14.25" thickBot="1" x14ac:dyDescent="0.2">
      <c r="A55" s="8" t="s">
        <v>93</v>
      </c>
      <c r="B55" s="7" t="s">
        <v>100</v>
      </c>
      <c r="C55" s="7">
        <v>-56</v>
      </c>
      <c r="D55" s="7">
        <v>-2643</v>
      </c>
      <c r="E55" s="7">
        <v>-2500</v>
      </c>
      <c r="F55" s="7" t="s">
        <v>162</v>
      </c>
      <c r="G55" s="7">
        <v>-2500</v>
      </c>
      <c r="H55" s="7" t="s">
        <v>174</v>
      </c>
      <c r="I55" s="7" t="s">
        <v>170</v>
      </c>
      <c r="J55" s="38">
        <v>0</v>
      </c>
      <c r="K55" s="38">
        <v>0</v>
      </c>
    </row>
    <row r="56" spans="1:11" ht="14.25" thickBot="1" x14ac:dyDescent="0.2">
      <c r="A56" s="8" t="s">
        <v>143</v>
      </c>
      <c r="B56" s="7" t="s">
        <v>100</v>
      </c>
      <c r="C56" s="7" t="s">
        <v>100</v>
      </c>
      <c r="D56" s="7" t="s">
        <v>100</v>
      </c>
      <c r="E56" s="7">
        <v>14553</v>
      </c>
      <c r="F56" s="7" t="s">
        <v>140</v>
      </c>
      <c r="G56" s="7" t="s">
        <v>170</v>
      </c>
      <c r="H56" s="7" t="s">
        <v>174</v>
      </c>
      <c r="I56" s="7" t="s">
        <v>170</v>
      </c>
      <c r="J56" s="38">
        <v>0</v>
      </c>
      <c r="K56" s="38">
        <v>0</v>
      </c>
    </row>
    <row r="57" spans="1:11" ht="14.25" thickBot="1" x14ac:dyDescent="0.2">
      <c r="A57" s="8" t="s">
        <v>94</v>
      </c>
      <c r="B57" s="7">
        <v>-1363</v>
      </c>
      <c r="C57" s="7">
        <v>-3852</v>
      </c>
      <c r="D57" s="7">
        <v>-2567</v>
      </c>
      <c r="E57" s="7">
        <v>-2566</v>
      </c>
      <c r="F57" s="7" t="s">
        <v>163</v>
      </c>
      <c r="G57" s="7">
        <v>-1447</v>
      </c>
      <c r="H57" s="7">
        <v>-2894</v>
      </c>
      <c r="I57" s="7">
        <v>-965</v>
      </c>
      <c r="J57" s="38">
        <v>0</v>
      </c>
      <c r="K57" s="38">
        <f>+-4099</f>
        <v>-4099</v>
      </c>
    </row>
    <row r="58" spans="1:11" ht="14.25" thickBot="1" x14ac:dyDescent="0.2">
      <c r="A58" s="8" t="s">
        <v>128</v>
      </c>
      <c r="B58" s="7">
        <v>-117</v>
      </c>
      <c r="C58" s="7">
        <v>-198</v>
      </c>
      <c r="D58" s="7">
        <v>-213</v>
      </c>
      <c r="E58" s="7">
        <v>-195</v>
      </c>
      <c r="F58" s="7" t="s">
        <v>164</v>
      </c>
      <c r="G58" s="7">
        <v>-205</v>
      </c>
      <c r="H58" s="7">
        <v>-682</v>
      </c>
      <c r="I58" s="7">
        <v>-730</v>
      </c>
      <c r="J58" s="7">
        <v>-806</v>
      </c>
      <c r="K58" s="7">
        <f>+-943</f>
        <v>-943</v>
      </c>
    </row>
    <row r="59" spans="1:11" ht="14.25" thickBot="1" x14ac:dyDescent="0.2">
      <c r="A59" s="8" t="s">
        <v>104</v>
      </c>
      <c r="B59" s="7">
        <v>4222</v>
      </c>
      <c r="C59" s="7">
        <v>1162</v>
      </c>
      <c r="D59" s="7">
        <v>17151</v>
      </c>
      <c r="E59" s="7">
        <v>635</v>
      </c>
      <c r="F59" s="7">
        <v>376</v>
      </c>
      <c r="G59" s="7">
        <v>1824</v>
      </c>
      <c r="H59" s="7">
        <v>3521</v>
      </c>
      <c r="I59" s="7">
        <v>24896</v>
      </c>
      <c r="J59" s="7">
        <v>812</v>
      </c>
      <c r="K59" s="7">
        <v>3614</v>
      </c>
    </row>
    <row r="60" spans="1:11" ht="14.25" thickBot="1" x14ac:dyDescent="0.2">
      <c r="A60" s="8" t="s">
        <v>129</v>
      </c>
      <c r="B60" s="7" t="s">
        <v>125</v>
      </c>
      <c r="C60" s="7" t="s">
        <v>125</v>
      </c>
      <c r="D60" s="7">
        <v>4527</v>
      </c>
      <c r="E60" s="7">
        <v>9013</v>
      </c>
      <c r="F60" s="7">
        <v>730</v>
      </c>
      <c r="G60" s="7">
        <v>122</v>
      </c>
      <c r="H60" s="7">
        <v>12808</v>
      </c>
      <c r="I60" s="7">
        <v>301</v>
      </c>
      <c r="J60" s="7">
        <v>4572</v>
      </c>
      <c r="K60" s="7">
        <v>4223</v>
      </c>
    </row>
    <row r="61" spans="1:11" ht="14.25" thickBot="1" x14ac:dyDescent="0.2">
      <c r="A61" s="8" t="s">
        <v>178</v>
      </c>
      <c r="B61" s="7" t="s">
        <v>174</v>
      </c>
      <c r="C61" s="7" t="s">
        <v>174</v>
      </c>
      <c r="D61" s="7" t="s">
        <v>174</v>
      </c>
      <c r="E61" s="7" t="s">
        <v>174</v>
      </c>
      <c r="F61" s="7" t="s">
        <v>174</v>
      </c>
      <c r="G61" s="7" t="s">
        <v>174</v>
      </c>
      <c r="H61" s="7">
        <v>-5415</v>
      </c>
      <c r="I61" s="7">
        <v>-12497</v>
      </c>
      <c r="J61" s="7">
        <v>-8122</v>
      </c>
      <c r="K61" s="38">
        <v>0</v>
      </c>
    </row>
    <row r="62" spans="1:11" ht="14.25" thickBot="1" x14ac:dyDescent="0.2">
      <c r="A62" s="8" t="s">
        <v>117</v>
      </c>
      <c r="B62" s="7">
        <v>-1892</v>
      </c>
      <c r="C62" s="7">
        <v>-3802</v>
      </c>
      <c r="D62" s="7">
        <v>-5656</v>
      </c>
      <c r="E62" s="7">
        <v>-4204</v>
      </c>
      <c r="F62" s="7" t="s">
        <v>165</v>
      </c>
      <c r="G62" s="7">
        <v>-2507</v>
      </c>
      <c r="H62" s="7">
        <v>-2361</v>
      </c>
      <c r="I62" s="7">
        <v>-16084</v>
      </c>
      <c r="J62" s="7">
        <v>-3919</v>
      </c>
      <c r="K62" s="7">
        <f>+-4260</f>
        <v>-4260</v>
      </c>
    </row>
    <row r="63" spans="1:11" ht="14.25" thickBot="1" x14ac:dyDescent="0.2">
      <c r="A63" s="8" t="s">
        <v>186</v>
      </c>
      <c r="B63" s="7" t="s">
        <v>170</v>
      </c>
      <c r="C63" s="7" t="s">
        <v>170</v>
      </c>
      <c r="D63" s="7" t="s">
        <v>170</v>
      </c>
      <c r="E63" s="7" t="s">
        <v>170</v>
      </c>
      <c r="F63" s="7" t="s">
        <v>170</v>
      </c>
      <c r="G63" s="7" t="s">
        <v>170</v>
      </c>
      <c r="H63" s="7" t="s">
        <v>184</v>
      </c>
      <c r="I63" s="7">
        <v>-3735</v>
      </c>
      <c r="J63" s="38">
        <v>0</v>
      </c>
      <c r="K63" s="38">
        <v>0</v>
      </c>
    </row>
    <row r="64" spans="1:11" ht="14.25" thickBot="1" x14ac:dyDescent="0.2">
      <c r="A64" s="8" t="s">
        <v>189</v>
      </c>
      <c r="B64" s="7"/>
      <c r="C64" s="7"/>
      <c r="D64" s="7"/>
      <c r="E64" s="7"/>
      <c r="F64" s="7"/>
      <c r="G64" s="7"/>
      <c r="H64" s="7"/>
      <c r="I64" s="7"/>
      <c r="J64" s="7">
        <v>10049</v>
      </c>
      <c r="K64" s="7">
        <f>+-3723</f>
        <v>-3723</v>
      </c>
    </row>
    <row r="65" spans="1:11" ht="14.25" thickBot="1" x14ac:dyDescent="0.2">
      <c r="A65" s="8" t="s">
        <v>7</v>
      </c>
      <c r="B65" s="7">
        <v>-228</v>
      </c>
      <c r="C65" s="7">
        <v>177</v>
      </c>
      <c r="D65" s="7">
        <v>1328</v>
      </c>
      <c r="E65" s="7">
        <v>-213</v>
      </c>
      <c r="F65" s="7" t="s">
        <v>166</v>
      </c>
      <c r="G65" s="7">
        <v>-474</v>
      </c>
      <c r="H65" s="7">
        <v>49</v>
      </c>
      <c r="I65" s="7">
        <v>418</v>
      </c>
      <c r="J65" s="7">
        <v>206</v>
      </c>
      <c r="K65" s="7">
        <f>+-104</f>
        <v>-104</v>
      </c>
    </row>
    <row r="66" spans="1:11" ht="14.25" thickBot="1" x14ac:dyDescent="0.2">
      <c r="A66" s="10" t="s">
        <v>88</v>
      </c>
      <c r="B66" s="11">
        <v>14067</v>
      </c>
      <c r="C66" s="11">
        <v>25694</v>
      </c>
      <c r="D66" s="11">
        <v>11176</v>
      </c>
      <c r="E66" s="11">
        <v>49478</v>
      </c>
      <c r="F66" s="11">
        <v>13543</v>
      </c>
      <c r="G66" s="11">
        <v>28971</v>
      </c>
      <c r="H66" s="11">
        <v>-25852</v>
      </c>
      <c r="I66" s="11">
        <f>SUM(I50:I65)</f>
        <v>-17008</v>
      </c>
      <c r="J66" s="11">
        <f>SUM(J50:J65)-1</f>
        <v>-652</v>
      </c>
      <c r="K66" s="11">
        <f>+-19089</f>
        <v>-19089</v>
      </c>
    </row>
    <row r="67" spans="1:11" ht="14.25" thickBot="1" x14ac:dyDescent="0.2">
      <c r="A67" s="13" t="s">
        <v>95</v>
      </c>
      <c r="B67" s="7">
        <v>6</v>
      </c>
      <c r="C67" s="7">
        <v>401</v>
      </c>
      <c r="D67" s="7">
        <v>-1064</v>
      </c>
      <c r="E67" s="7">
        <v>-136</v>
      </c>
      <c r="F67" s="7">
        <v>598</v>
      </c>
      <c r="G67" s="7">
        <v>-278</v>
      </c>
      <c r="H67" s="7">
        <v>349</v>
      </c>
      <c r="I67" s="7">
        <v>-361</v>
      </c>
      <c r="J67" s="7">
        <v>-175</v>
      </c>
      <c r="K67" s="7">
        <v>1428</v>
      </c>
    </row>
    <row r="68" spans="1:11" ht="14.25" thickBot="1" x14ac:dyDescent="0.2">
      <c r="A68" s="13" t="s">
        <v>96</v>
      </c>
      <c r="B68" s="7">
        <v>2855</v>
      </c>
      <c r="C68" s="7">
        <v>3204</v>
      </c>
      <c r="D68" s="7">
        <v>-2135</v>
      </c>
      <c r="E68" s="7">
        <v>22278</v>
      </c>
      <c r="F68" s="7" t="s">
        <v>167</v>
      </c>
      <c r="G68" s="7">
        <v>4395</v>
      </c>
      <c r="H68" s="7">
        <v>2591</v>
      </c>
      <c r="I68" s="7">
        <v>304</v>
      </c>
      <c r="J68" s="7">
        <v>-14063</v>
      </c>
      <c r="K68" s="7">
        <v>7997</v>
      </c>
    </row>
    <row r="69" spans="1:11" ht="14.25" thickBot="1" x14ac:dyDescent="0.2">
      <c r="A69" s="13" t="s">
        <v>97</v>
      </c>
      <c r="B69" s="7">
        <v>8419</v>
      </c>
      <c r="C69" s="7">
        <v>17471</v>
      </c>
      <c r="D69" s="7">
        <v>20949</v>
      </c>
      <c r="E69" s="7">
        <v>18814</v>
      </c>
      <c r="F69" s="7">
        <v>41125</v>
      </c>
      <c r="G69" s="7">
        <v>20794</v>
      </c>
      <c r="H69" s="7">
        <v>25190</v>
      </c>
      <c r="I69" s="7">
        <f>+H74</f>
        <v>27781</v>
      </c>
      <c r="J69" s="7">
        <f>+I74</f>
        <v>28085</v>
      </c>
      <c r="K69" s="7">
        <v>14259</v>
      </c>
    </row>
    <row r="70" spans="1:11" ht="24.75" thickBot="1" x14ac:dyDescent="0.2">
      <c r="A70" s="14" t="s">
        <v>131</v>
      </c>
      <c r="B70" s="7">
        <v>-93</v>
      </c>
      <c r="C70" s="7">
        <v>274</v>
      </c>
      <c r="D70" s="7" t="s">
        <v>125</v>
      </c>
      <c r="E70" s="7">
        <v>33</v>
      </c>
      <c r="F70" s="7" t="s">
        <v>140</v>
      </c>
      <c r="G70" s="7" t="s">
        <v>103</v>
      </c>
      <c r="H70" s="7" t="s">
        <v>174</v>
      </c>
      <c r="I70" s="7" t="s">
        <v>184</v>
      </c>
      <c r="J70" s="38">
        <v>0</v>
      </c>
      <c r="K70" s="38">
        <v>0</v>
      </c>
    </row>
    <row r="71" spans="1:11" ht="14.25" thickBot="1" x14ac:dyDescent="0.2">
      <c r="A71" s="14" t="s">
        <v>113</v>
      </c>
      <c r="B71" s="7">
        <v>6290</v>
      </c>
      <c r="C71" s="7" t="s">
        <v>100</v>
      </c>
      <c r="D71" s="7" t="s">
        <v>100</v>
      </c>
      <c r="E71" s="7" t="s">
        <v>140</v>
      </c>
      <c r="F71" s="7" t="s">
        <v>140</v>
      </c>
      <c r="G71" s="7" t="s">
        <v>103</v>
      </c>
      <c r="H71" s="7" t="s">
        <v>174</v>
      </c>
      <c r="I71" s="7" t="s">
        <v>184</v>
      </c>
      <c r="J71" s="38">
        <v>0</v>
      </c>
      <c r="K71" s="38">
        <v>0</v>
      </c>
    </row>
    <row r="72" spans="1:11" ht="27.75" thickBot="1" x14ac:dyDescent="0.2">
      <c r="A72" s="39" t="s">
        <v>190</v>
      </c>
      <c r="B72" s="7"/>
      <c r="C72" s="7"/>
      <c r="D72" s="7"/>
      <c r="E72" s="7"/>
      <c r="F72" s="7"/>
      <c r="G72" s="7"/>
      <c r="H72" s="7"/>
      <c r="I72" s="7"/>
      <c r="J72" s="7">
        <v>396</v>
      </c>
      <c r="K72" s="38">
        <v>0</v>
      </c>
    </row>
    <row r="73" spans="1:11" ht="24.75" thickBot="1" x14ac:dyDescent="0.2">
      <c r="A73" s="14" t="s">
        <v>191</v>
      </c>
      <c r="B73" s="7"/>
      <c r="C73" s="7"/>
      <c r="D73" s="7"/>
      <c r="E73" s="7"/>
      <c r="F73" s="7"/>
      <c r="G73" s="7"/>
      <c r="H73" s="7"/>
      <c r="I73" s="7"/>
      <c r="J73" s="7">
        <v>-159</v>
      </c>
      <c r="K73" s="38">
        <v>0</v>
      </c>
    </row>
    <row r="74" spans="1:11" ht="14.25" thickBot="1" x14ac:dyDescent="0.2">
      <c r="A74" s="13" t="s">
        <v>98</v>
      </c>
      <c r="B74" s="7">
        <v>17471</v>
      </c>
      <c r="C74" s="7">
        <v>20949</v>
      </c>
      <c r="D74" s="7">
        <v>18814</v>
      </c>
      <c r="E74" s="7">
        <v>41125</v>
      </c>
      <c r="F74" s="7">
        <v>20794</v>
      </c>
      <c r="G74" s="7">
        <v>25190</v>
      </c>
      <c r="H74" s="7">
        <v>27781</v>
      </c>
      <c r="I74" s="7">
        <f>SUM(I68:I71)</f>
        <v>28085</v>
      </c>
      <c r="J74" s="7">
        <f>SUM(J68:J73)</f>
        <v>14259</v>
      </c>
      <c r="K74" s="7">
        <v>22257</v>
      </c>
    </row>
  </sheetData>
  <mergeCells count="11">
    <mergeCell ref="K2:K4"/>
    <mergeCell ref="J2:J4"/>
    <mergeCell ref="A2:A4"/>
    <mergeCell ref="C2:C4"/>
    <mergeCell ref="D2:D4"/>
    <mergeCell ref="E2:E4"/>
    <mergeCell ref="I2:I4"/>
    <mergeCell ref="H2:H4"/>
    <mergeCell ref="G2:G4"/>
    <mergeCell ref="F2:F4"/>
    <mergeCell ref="B2:B4"/>
  </mergeCells>
  <phoneticPr fontId="2"/>
  <pageMargins left="0.75" right="0.75" top="1" bottom="1" header="0.51200000000000001" footer="0.51200000000000001"/>
  <pageSetup paperSize="9" scale="4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連結貸借対照表推移</vt:lpstr>
      <vt:lpstr>連結損益計算書推移</vt:lpstr>
      <vt:lpstr>連結キャッシュ・フロー計算書推移</vt:lpstr>
      <vt:lpstr>連結キャッシュ・フロー計算書推移!Print_Area</vt:lpstr>
      <vt:lpstr>連結損益計算書推移!Print_Area</vt:lpstr>
      <vt:lpstr>連結貸借対照表推移!Print_Area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2023-06-20T08:32:39Z</dcterms:created>
  <dcterms:modified xsi:type="dcterms:W3CDTF">2023-06-20T08:32:44Z</dcterms:modified>
</cp:coreProperties>
</file>